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1790" windowHeight="4875" firstSheet="24" activeTab="35"/>
  </bookViews>
  <sheets>
    <sheet name="IRJA OK" sheetId="1" r:id="rId1"/>
    <sheet name="IGD OK" sheetId="2" r:id="rId2"/>
    <sheet name="IRNA KLS OK" sheetId="3" r:id="rId3"/>
    <sheet name="IRNA_AKOMODASI" sheetId="38" r:id="rId4"/>
    <sheet name="IRNA VIP OK" sheetId="4" r:id="rId5"/>
    <sheet name="IRNA ICU OK" sheetId="5" r:id="rId6"/>
    <sheet name="IRNA NICU OK" sheetId="6" r:id="rId7"/>
    <sheet name="LAB OK" sheetId="7" r:id="rId8"/>
    <sheet name="RADIOLOGI OK" sheetId="8" r:id="rId9"/>
    <sheet name="BANK_DARAH OK" sheetId="9" r:id="rId10"/>
    <sheet name="HD OK" sheetId="10" r:id="rId11"/>
    <sheet name="REHAB_MEDIK OK" sheetId="11" r:id="rId12"/>
    <sheet name="IBS OK" sheetId="12" r:id="rId13"/>
    <sheet name="CITO_IBS OK" sheetId="14" r:id="rId14"/>
    <sheet name="BEDAH_PLASTIK OK" sheetId="13" r:id="rId15"/>
    <sheet name="CITO_BDH_PLST OK" sheetId="15" r:id="rId16"/>
    <sheet name="CSSD OK" sheetId="18" r:id="rId17"/>
    <sheet name="FORENSIK OK" sheetId="19" r:id="rId18"/>
    <sheet name="GENERAL CHECK UP ok" sheetId="20" r:id="rId19"/>
    <sheet name="GIGI &amp; MULUT OK" sheetId="21" r:id="rId20"/>
    <sheet name="THT OK" sheetId="22" r:id="rId21"/>
    <sheet name="KULIT &amp; KELAMIN ok" sheetId="23" r:id="rId22"/>
    <sheet name="PARU ok" sheetId="24" r:id="rId23"/>
    <sheet name="DALAM" sheetId="25" r:id="rId24"/>
    <sheet name="SYARAF" sheetId="26" r:id="rId25"/>
    <sheet name="JANTUNG" sheetId="27" r:id="rId26"/>
    <sheet name="MATA" sheetId="28" r:id="rId27"/>
    <sheet name="BEDAH" sheetId="29" r:id="rId28"/>
    <sheet name="ORTHOPEDHI" sheetId="30" r:id="rId29"/>
    <sheet name="UROLOGI" sheetId="31" r:id="rId30"/>
    <sheet name="ANAK" sheetId="32" r:id="rId31"/>
    <sheet name="TUMBANG" sheetId="33" r:id="rId32"/>
    <sheet name="OBSGYN" sheetId="34" r:id="rId33"/>
    <sheet name="PERSALINAN" sheetId="35" r:id="rId34"/>
    <sheet name="DIKLIT" sheetId="36" r:id="rId35"/>
    <sheet name="ambulance_igd" sheetId="37" r:id="rId36"/>
  </sheets>
  <definedNames>
    <definedName name="_xlnm.Print_Area" localSheetId="35">ambulance_igd!$A$1:$N$583</definedName>
    <definedName name="_xlnm.Print_Area" localSheetId="30">ANAK!$A$1:$E$16</definedName>
    <definedName name="_xlnm.Print_Area" localSheetId="9">'BANK_DARAH OK'!$A$1:$K$12</definedName>
    <definedName name="_xlnm.Print_Area" localSheetId="27">BEDAH!$A$1:$E$51</definedName>
    <definedName name="_xlnm.Print_Area" localSheetId="14">'BEDAH_PLASTIK OK'!$A$1:$H$73</definedName>
    <definedName name="_xlnm.Print_Area" localSheetId="15">'CITO_BDH_PLST OK'!$A$1:$E$73</definedName>
    <definedName name="_xlnm.Print_Area" localSheetId="13">'CITO_IBS OK'!$A$78:$F$151</definedName>
    <definedName name="_xlnm.Print_Area" localSheetId="16">'CSSD OK'!$A$1:$E$36</definedName>
    <definedName name="_xlnm.Print_Area" localSheetId="23">DALAM!$A$1:$E$24</definedName>
    <definedName name="_xlnm.Print_Area" localSheetId="34">DIKLIT!$A$1:$H$81</definedName>
    <definedName name="_xlnm.Print_Area" localSheetId="17">'FORENSIK OK'!$A$1:$E$32</definedName>
    <definedName name="_xlnm.Print_Area" localSheetId="18">'GENERAL CHECK UP ok'!$A$1:$E$112</definedName>
    <definedName name="_xlnm.Print_Area" localSheetId="19">'GIGI &amp; MULUT OK'!$A$1:$E$102</definedName>
    <definedName name="_xlnm.Print_Area" localSheetId="10">'HD OK'!$A$1:$E$30</definedName>
    <definedName name="_xlnm.Print_Area" localSheetId="12">'IBS OK'!$A$1:$H$78</definedName>
    <definedName name="_xlnm.Print_Area" localSheetId="1">'IGD OK'!$A$1:$E$87</definedName>
    <definedName name="_xlnm.Print_Area" localSheetId="0">'IRJA OK'!$A$1:$E$50</definedName>
    <definedName name="_xlnm.Print_Area" localSheetId="5">'IRNA ICU OK'!$A$1:$E$100</definedName>
    <definedName name="_xlnm.Print_Area" localSheetId="2">'IRNA KLS OK'!$A$1:$K$97</definedName>
    <definedName name="_xlnm.Print_Area" localSheetId="6">'IRNA NICU OK'!$A$1:$E$93</definedName>
    <definedName name="_xlnm.Print_Area" localSheetId="4">'IRNA VIP OK'!$A$1:$K$118</definedName>
    <definedName name="_xlnm.Print_Area" localSheetId="21">'KULIT &amp; KELAMIN ok'!$A$1:$E$54</definedName>
    <definedName name="_xlnm.Print_Area" localSheetId="7">'LAB OK'!$A$1:$H$274</definedName>
    <definedName name="_xlnm.Print_Area" localSheetId="26">MATA!$A$1:$E$48</definedName>
    <definedName name="_xlnm.Print_Area" localSheetId="32">OBSGYN!$A$1:$E$39</definedName>
    <definedName name="_xlnm.Print_Area" localSheetId="22">'PARU ok'!$A$1:$E$17</definedName>
    <definedName name="_xlnm.Print_Area" localSheetId="33">PERSALINAN!$A$1:$E$55</definedName>
    <definedName name="_xlnm.Print_Area" localSheetId="8">'RADIOLOGI OK'!$A$1:$H$90</definedName>
    <definedName name="_xlnm.Print_Area" localSheetId="11">'REHAB_MEDIK OK'!$A$1:$H$57</definedName>
    <definedName name="_xlnm.Print_Area" localSheetId="24">SYARAF!$A$1:$E$18</definedName>
    <definedName name="_xlnm.Print_Area" localSheetId="20">'THT OK'!$A$1:$E$71</definedName>
    <definedName name="_xlnm.Print_Area" localSheetId="31">TUMBANG!$A$1:$E$46</definedName>
    <definedName name="_xlnm.Print_Area" localSheetId="29">UROLOGI!$A$1:$E$23</definedName>
    <definedName name="_xlnm.Print_Titles" localSheetId="35">ambulance_igd!$4:$7</definedName>
    <definedName name="_xlnm.Print_Titles" localSheetId="14">'BEDAH_PLASTIK OK'!$4:$7</definedName>
    <definedName name="_xlnm.Print_Titles" localSheetId="15">'CITO_BDH_PLST OK'!$4:$7</definedName>
    <definedName name="_xlnm.Print_Titles" localSheetId="13">'CITO_IBS OK'!$81:$82</definedName>
    <definedName name="_xlnm.Print_Titles" localSheetId="34">DIKLIT!$4:$7</definedName>
    <definedName name="_xlnm.Print_Titles" localSheetId="18">'GENERAL CHECK UP ok'!$4:$7</definedName>
    <definedName name="_xlnm.Print_Titles" localSheetId="19">'GIGI &amp; MULUT OK'!$4:$7</definedName>
    <definedName name="_xlnm.Print_Titles" localSheetId="12">'IBS OK'!$4:$7</definedName>
    <definedName name="_xlnm.Print_Titles" localSheetId="1">'IGD OK'!$4:$6</definedName>
    <definedName name="_xlnm.Print_Titles" localSheetId="5">'IRNA ICU OK'!$4:$7</definedName>
    <definedName name="_xlnm.Print_Titles" localSheetId="2">'IRNA KLS OK'!$4:$7</definedName>
    <definedName name="_xlnm.Print_Titles" localSheetId="6">'IRNA NICU OK'!$4:$7</definedName>
    <definedName name="_xlnm.Print_Titles" localSheetId="4">'IRNA VIP OK'!$4:$7</definedName>
    <definedName name="_xlnm.Print_Titles" localSheetId="21">'KULIT &amp; KELAMIN ok'!$4:$7</definedName>
    <definedName name="_xlnm.Print_Titles" localSheetId="7">'LAB OK'!$3:$6</definedName>
    <definedName name="_xlnm.Print_Titles" localSheetId="33">PERSALINAN!$4:$7</definedName>
    <definedName name="_xlnm.Print_Titles" localSheetId="8">'RADIOLOGI OK'!$4:$7</definedName>
    <definedName name="_xlnm.Print_Titles" localSheetId="11">'REHAB_MEDIK OK'!$4:$7</definedName>
    <definedName name="_xlnm.Print_Titles" localSheetId="20">'THT OK'!$4:$7</definedName>
  </definedNames>
  <calcPr calcId="125725"/>
</workbook>
</file>

<file path=xl/calcChain.xml><?xml version="1.0" encoding="utf-8"?>
<calcChain xmlns="http://schemas.openxmlformats.org/spreadsheetml/2006/main">
  <c r="K38" i="38"/>
  <c r="H38"/>
  <c r="E38"/>
  <c r="K37"/>
  <c r="H37"/>
  <c r="E37"/>
  <c r="K36"/>
  <c r="H36"/>
  <c r="E36"/>
  <c r="K33"/>
  <c r="H33"/>
  <c r="E33"/>
  <c r="K31"/>
  <c r="H31"/>
  <c r="E31"/>
  <c r="K30"/>
  <c r="H30"/>
  <c r="E30"/>
  <c r="K27"/>
  <c r="H27"/>
  <c r="E27"/>
  <c r="K26"/>
  <c r="H26"/>
  <c r="E26"/>
  <c r="K23"/>
  <c r="H23"/>
  <c r="E23"/>
  <c r="K22"/>
  <c r="H22"/>
  <c r="E22"/>
  <c r="K21"/>
  <c r="H21"/>
  <c r="E21"/>
  <c r="K20"/>
  <c r="H20"/>
  <c r="E20"/>
  <c r="K17"/>
  <c r="H17"/>
  <c r="K16"/>
  <c r="H16"/>
  <c r="K15"/>
  <c r="H15"/>
  <c r="K14"/>
  <c r="H14"/>
  <c r="E14"/>
  <c r="K11"/>
  <c r="H11"/>
  <c r="E11"/>
  <c r="M568" i="37"/>
  <c r="N568" s="1"/>
  <c r="J568"/>
  <c r="K568" s="1"/>
  <c r="H568"/>
  <c r="U564"/>
  <c r="T564"/>
  <c r="S564"/>
  <c r="L564"/>
  <c r="J564"/>
  <c r="K564" s="1"/>
  <c r="I564"/>
  <c r="G564"/>
  <c r="M564" s="1"/>
  <c r="N564" s="1"/>
  <c r="F564"/>
  <c r="E564"/>
  <c r="H564" s="1"/>
  <c r="U563"/>
  <c r="T563"/>
  <c r="S563"/>
  <c r="L563"/>
  <c r="I563"/>
  <c r="G563"/>
  <c r="F563"/>
  <c r="E563"/>
  <c r="H563" s="1"/>
  <c r="U562"/>
  <c r="T562"/>
  <c r="S562"/>
  <c r="M562"/>
  <c r="L562"/>
  <c r="J562"/>
  <c r="K562" s="1"/>
  <c r="I562"/>
  <c r="G562"/>
  <c r="F562"/>
  <c r="E562"/>
  <c r="H562" s="1"/>
  <c r="U561"/>
  <c r="T561"/>
  <c r="S561"/>
  <c r="L561"/>
  <c r="I561"/>
  <c r="G561"/>
  <c r="J561" s="1"/>
  <c r="F561"/>
  <c r="E561"/>
  <c r="H561" s="1"/>
  <c r="U560"/>
  <c r="T560"/>
  <c r="S560"/>
  <c r="L560"/>
  <c r="J560"/>
  <c r="K560" s="1"/>
  <c r="I560"/>
  <c r="G560"/>
  <c r="M560" s="1"/>
  <c r="N560" s="1"/>
  <c r="F560"/>
  <c r="E560"/>
  <c r="H560" s="1"/>
  <c r="U559"/>
  <c r="T559"/>
  <c r="S559"/>
  <c r="L559"/>
  <c r="I559"/>
  <c r="G559"/>
  <c r="F559"/>
  <c r="E559"/>
  <c r="H559" s="1"/>
  <c r="U558"/>
  <c r="T558"/>
  <c r="S558"/>
  <c r="M558"/>
  <c r="L558"/>
  <c r="J558"/>
  <c r="K558" s="1"/>
  <c r="I558"/>
  <c r="G558"/>
  <c r="F558"/>
  <c r="E558"/>
  <c r="H558" s="1"/>
  <c r="U557"/>
  <c r="T557"/>
  <c r="S557"/>
  <c r="L557"/>
  <c r="I557"/>
  <c r="G557"/>
  <c r="J557" s="1"/>
  <c r="F557"/>
  <c r="E557"/>
  <c r="H557" s="1"/>
  <c r="U556"/>
  <c r="T556"/>
  <c r="S556"/>
  <c r="L556"/>
  <c r="J556"/>
  <c r="K556" s="1"/>
  <c r="I556"/>
  <c r="G556"/>
  <c r="M556" s="1"/>
  <c r="N556" s="1"/>
  <c r="F556"/>
  <c r="E556"/>
  <c r="H556" s="1"/>
  <c r="U555"/>
  <c r="T555"/>
  <c r="S555"/>
  <c r="L555"/>
  <c r="I555"/>
  <c r="G555"/>
  <c r="F555"/>
  <c r="E555"/>
  <c r="H555" s="1"/>
  <c r="U554"/>
  <c r="T554"/>
  <c r="S554"/>
  <c r="L554"/>
  <c r="J554"/>
  <c r="K554" s="1"/>
  <c r="I554"/>
  <c r="G554"/>
  <c r="M554" s="1"/>
  <c r="F554"/>
  <c r="E554"/>
  <c r="H554" s="1"/>
  <c r="U553"/>
  <c r="T553"/>
  <c r="S553"/>
  <c r="L553"/>
  <c r="I553"/>
  <c r="G553"/>
  <c r="J553" s="1"/>
  <c r="F553"/>
  <c r="E553"/>
  <c r="H553" s="1"/>
  <c r="U552"/>
  <c r="T552"/>
  <c r="S552"/>
  <c r="L552"/>
  <c r="J552"/>
  <c r="K552" s="1"/>
  <c r="I552"/>
  <c r="G552"/>
  <c r="M552" s="1"/>
  <c r="N552" s="1"/>
  <c r="F552"/>
  <c r="E552"/>
  <c r="H552" s="1"/>
  <c r="U551"/>
  <c r="T551"/>
  <c r="S551"/>
  <c r="L551"/>
  <c r="I551"/>
  <c r="H551"/>
  <c r="G551"/>
  <c r="F551"/>
  <c r="E551"/>
  <c r="U550"/>
  <c r="T550"/>
  <c r="S550"/>
  <c r="L550"/>
  <c r="J550"/>
  <c r="K550" s="1"/>
  <c r="I550"/>
  <c r="G550"/>
  <c r="M550" s="1"/>
  <c r="F550"/>
  <c r="E550"/>
  <c r="H550" s="1"/>
  <c r="U549"/>
  <c r="T549"/>
  <c r="S549"/>
  <c r="L549"/>
  <c r="I549"/>
  <c r="G549"/>
  <c r="J549" s="1"/>
  <c r="F549"/>
  <c r="E549"/>
  <c r="H549" s="1"/>
  <c r="U548"/>
  <c r="T548"/>
  <c r="S548"/>
  <c r="M548"/>
  <c r="U547"/>
  <c r="T547"/>
  <c r="S547"/>
  <c r="M547"/>
  <c r="U546"/>
  <c r="T546"/>
  <c r="S546"/>
  <c r="L546"/>
  <c r="J546"/>
  <c r="K546" s="1"/>
  <c r="I546"/>
  <c r="G546"/>
  <c r="M546" s="1"/>
  <c r="N546" s="1"/>
  <c r="F546"/>
  <c r="E546"/>
  <c r="H546" s="1"/>
  <c r="U545"/>
  <c r="T545"/>
  <c r="S545"/>
  <c r="L545"/>
  <c r="I545"/>
  <c r="H545"/>
  <c r="G545"/>
  <c r="F545"/>
  <c r="E545"/>
  <c r="U544"/>
  <c r="T544"/>
  <c r="S544"/>
  <c r="L544"/>
  <c r="J544"/>
  <c r="K544" s="1"/>
  <c r="I544"/>
  <c r="G544"/>
  <c r="M544" s="1"/>
  <c r="F544"/>
  <c r="E544"/>
  <c r="H544" s="1"/>
  <c r="U543"/>
  <c r="T543"/>
  <c r="S543"/>
  <c r="L543"/>
  <c r="I543"/>
  <c r="G543"/>
  <c r="J543" s="1"/>
  <c r="K543" s="1"/>
  <c r="F543"/>
  <c r="E543"/>
  <c r="H543" s="1"/>
  <c r="U542"/>
  <c r="T542"/>
  <c r="S542"/>
  <c r="L542"/>
  <c r="N542" s="1"/>
  <c r="I542"/>
  <c r="H542"/>
  <c r="G542"/>
  <c r="M542" s="1"/>
  <c r="F542"/>
  <c r="E542"/>
  <c r="U541"/>
  <c r="T541"/>
  <c r="S541"/>
  <c r="L541"/>
  <c r="I541"/>
  <c r="H541"/>
  <c r="G541"/>
  <c r="F541"/>
  <c r="E541"/>
  <c r="U540"/>
  <c r="T540"/>
  <c r="S540"/>
  <c r="L540"/>
  <c r="I540"/>
  <c r="G540"/>
  <c r="M540" s="1"/>
  <c r="F540"/>
  <c r="E540"/>
  <c r="H540" s="1"/>
  <c r="U539"/>
  <c r="T539"/>
  <c r="S539"/>
  <c r="L539"/>
  <c r="J539"/>
  <c r="I539"/>
  <c r="G539"/>
  <c r="M539" s="1"/>
  <c r="N539" s="1"/>
  <c r="F539"/>
  <c r="E539"/>
  <c r="H539" s="1"/>
  <c r="U538"/>
  <c r="T538"/>
  <c r="S538"/>
  <c r="U537"/>
  <c r="T537"/>
  <c r="S537"/>
  <c r="U536"/>
  <c r="T536"/>
  <c r="S536"/>
  <c r="L536"/>
  <c r="J536"/>
  <c r="K536" s="1"/>
  <c r="I536"/>
  <c r="G536"/>
  <c r="M536" s="1"/>
  <c r="F536"/>
  <c r="E536"/>
  <c r="H536" s="1"/>
  <c r="U535"/>
  <c r="T535"/>
  <c r="S535"/>
  <c r="L535"/>
  <c r="I535"/>
  <c r="G535"/>
  <c r="J535" s="1"/>
  <c r="F535"/>
  <c r="E535"/>
  <c r="H535" s="1"/>
  <c r="U534"/>
  <c r="T534"/>
  <c r="S534"/>
  <c r="L534"/>
  <c r="J534"/>
  <c r="K534" s="1"/>
  <c r="I534"/>
  <c r="G534"/>
  <c r="M534" s="1"/>
  <c r="N534" s="1"/>
  <c r="F534"/>
  <c r="E534"/>
  <c r="H534" s="1"/>
  <c r="U533"/>
  <c r="T533"/>
  <c r="S533"/>
  <c r="L533"/>
  <c r="I533"/>
  <c r="H533"/>
  <c r="G533"/>
  <c r="F533"/>
  <c r="E533"/>
  <c r="U532"/>
  <c r="T532"/>
  <c r="S532"/>
  <c r="L532"/>
  <c r="J532"/>
  <c r="K532" s="1"/>
  <c r="I532"/>
  <c r="G532"/>
  <c r="M532" s="1"/>
  <c r="F532"/>
  <c r="E532"/>
  <c r="H532" s="1"/>
  <c r="U531"/>
  <c r="T531"/>
  <c r="S531"/>
  <c r="L531"/>
  <c r="I531"/>
  <c r="G531"/>
  <c r="J531" s="1"/>
  <c r="K531" s="1"/>
  <c r="F531"/>
  <c r="E531"/>
  <c r="H531" s="1"/>
  <c r="U530"/>
  <c r="T530"/>
  <c r="S530"/>
  <c r="L530"/>
  <c r="N530" s="1"/>
  <c r="I530"/>
  <c r="H530"/>
  <c r="G530"/>
  <c r="M530" s="1"/>
  <c r="F530"/>
  <c r="E530"/>
  <c r="U529"/>
  <c r="T529"/>
  <c r="S529"/>
  <c r="L529"/>
  <c r="I529"/>
  <c r="H529"/>
  <c r="G529"/>
  <c r="F529"/>
  <c r="E529"/>
  <c r="U528"/>
  <c r="T528"/>
  <c r="S528"/>
  <c r="L528"/>
  <c r="I528"/>
  <c r="H528"/>
  <c r="G528"/>
  <c r="M528" s="1"/>
  <c r="F528"/>
  <c r="E528"/>
  <c r="U527"/>
  <c r="T527"/>
  <c r="S527"/>
  <c r="L527"/>
  <c r="J527"/>
  <c r="I527"/>
  <c r="G527"/>
  <c r="M527" s="1"/>
  <c r="N527" s="1"/>
  <c r="F527"/>
  <c r="E527"/>
  <c r="H527" s="1"/>
  <c r="U526"/>
  <c r="T526"/>
  <c r="S526"/>
  <c r="L526"/>
  <c r="I526"/>
  <c r="G526"/>
  <c r="M526" s="1"/>
  <c r="N526" s="1"/>
  <c r="F526"/>
  <c r="E526"/>
  <c r="H526" s="1"/>
  <c r="U525"/>
  <c r="T525"/>
  <c r="S525"/>
  <c r="L525"/>
  <c r="I525"/>
  <c r="H525"/>
  <c r="G525"/>
  <c r="F525"/>
  <c r="E525"/>
  <c r="U524"/>
  <c r="T524"/>
  <c r="S524"/>
  <c r="U523"/>
  <c r="T523"/>
  <c r="S523"/>
  <c r="U522"/>
  <c r="T522"/>
  <c r="S522"/>
  <c r="U521"/>
  <c r="T521"/>
  <c r="S521"/>
  <c r="L521"/>
  <c r="I521"/>
  <c r="G521"/>
  <c r="J521" s="1"/>
  <c r="F521"/>
  <c r="E521"/>
  <c r="H521" s="1"/>
  <c r="U520"/>
  <c r="T520"/>
  <c r="S520"/>
  <c r="L520"/>
  <c r="I520"/>
  <c r="G520"/>
  <c r="M520" s="1"/>
  <c r="N520" s="1"/>
  <c r="F520"/>
  <c r="E520"/>
  <c r="H520" s="1"/>
  <c r="U519"/>
  <c r="T519"/>
  <c r="S519"/>
  <c r="L519"/>
  <c r="I519"/>
  <c r="G519"/>
  <c r="F519"/>
  <c r="E519"/>
  <c r="H519" s="1"/>
  <c r="U518"/>
  <c r="T518"/>
  <c r="S518"/>
  <c r="M518"/>
  <c r="L518"/>
  <c r="I518"/>
  <c r="G518"/>
  <c r="J518" s="1"/>
  <c r="K518" s="1"/>
  <c r="F518"/>
  <c r="E518"/>
  <c r="H518" s="1"/>
  <c r="U517"/>
  <c r="T517"/>
  <c r="S517"/>
  <c r="U516"/>
  <c r="T516"/>
  <c r="S516"/>
  <c r="U515"/>
  <c r="T515"/>
  <c r="S515"/>
  <c r="U514"/>
  <c r="T514"/>
  <c r="S514"/>
  <c r="U513"/>
  <c r="T513"/>
  <c r="S513"/>
  <c r="L513"/>
  <c r="I513"/>
  <c r="G513"/>
  <c r="J513" s="1"/>
  <c r="K513" s="1"/>
  <c r="F513"/>
  <c r="E513"/>
  <c r="H513" s="1"/>
  <c r="U512"/>
  <c r="T512"/>
  <c r="S512"/>
  <c r="U511"/>
  <c r="T511"/>
  <c r="S511"/>
  <c r="U510"/>
  <c r="T510"/>
  <c r="S510"/>
  <c r="M510"/>
  <c r="L510"/>
  <c r="I510"/>
  <c r="H510"/>
  <c r="G510"/>
  <c r="J510" s="1"/>
  <c r="K510" s="1"/>
  <c r="F510"/>
  <c r="E510"/>
  <c r="U509"/>
  <c r="T509"/>
  <c r="S509"/>
  <c r="L509"/>
  <c r="J509"/>
  <c r="I509"/>
  <c r="G509"/>
  <c r="M509" s="1"/>
  <c r="N509" s="1"/>
  <c r="F509"/>
  <c r="E509"/>
  <c r="H509" s="1"/>
  <c r="U508"/>
  <c r="T508"/>
  <c r="S508"/>
  <c r="L508"/>
  <c r="I508"/>
  <c r="H508"/>
  <c r="G508"/>
  <c r="M508" s="1"/>
  <c r="N508" s="1"/>
  <c r="F508"/>
  <c r="E508"/>
  <c r="U507"/>
  <c r="T507"/>
  <c r="S507"/>
  <c r="L507"/>
  <c r="I507"/>
  <c r="G507"/>
  <c r="F507"/>
  <c r="E507"/>
  <c r="H507" s="1"/>
  <c r="U506"/>
  <c r="T506"/>
  <c r="S506"/>
  <c r="U505"/>
  <c r="T505"/>
  <c r="S505"/>
  <c r="U504"/>
  <c r="T504"/>
  <c r="S504"/>
  <c r="L504"/>
  <c r="I504"/>
  <c r="G504"/>
  <c r="M504" s="1"/>
  <c r="N504" s="1"/>
  <c r="F504"/>
  <c r="E504"/>
  <c r="H504" s="1"/>
  <c r="U503"/>
  <c r="T503"/>
  <c r="S503"/>
  <c r="L503"/>
  <c r="I503"/>
  <c r="G503"/>
  <c r="F503"/>
  <c r="E503"/>
  <c r="H503" s="1"/>
  <c r="U502"/>
  <c r="T502"/>
  <c r="S502"/>
  <c r="M502"/>
  <c r="L502"/>
  <c r="I502"/>
  <c r="G502"/>
  <c r="J502" s="1"/>
  <c r="K502" s="1"/>
  <c r="F502"/>
  <c r="E502"/>
  <c r="H502" s="1"/>
  <c r="U501"/>
  <c r="T501"/>
  <c r="S501"/>
  <c r="L501"/>
  <c r="I501"/>
  <c r="G501"/>
  <c r="J501" s="1"/>
  <c r="K501" s="1"/>
  <c r="F501"/>
  <c r="E501"/>
  <c r="H501" s="1"/>
  <c r="U500"/>
  <c r="T500"/>
  <c r="S500"/>
  <c r="N500"/>
  <c r="L500"/>
  <c r="J500"/>
  <c r="K500" s="1"/>
  <c r="I500"/>
  <c r="G500"/>
  <c r="M500" s="1"/>
  <c r="F500"/>
  <c r="E500"/>
  <c r="H500" s="1"/>
  <c r="U499"/>
  <c r="T499"/>
  <c r="S499"/>
  <c r="L499"/>
  <c r="I499"/>
  <c r="G499"/>
  <c r="F499"/>
  <c r="E499"/>
  <c r="H499" s="1"/>
  <c r="U498"/>
  <c r="T498"/>
  <c r="S498"/>
  <c r="U497"/>
  <c r="T497"/>
  <c r="S497"/>
  <c r="U496"/>
  <c r="T496"/>
  <c r="S496"/>
  <c r="L496"/>
  <c r="I496"/>
  <c r="G496"/>
  <c r="M496" s="1"/>
  <c r="N496" s="1"/>
  <c r="F496"/>
  <c r="E496"/>
  <c r="H496" s="1"/>
  <c r="U495"/>
  <c r="T495"/>
  <c r="S495"/>
  <c r="L495"/>
  <c r="I495"/>
  <c r="H495"/>
  <c r="G495"/>
  <c r="F495"/>
  <c r="E495"/>
  <c r="U494"/>
  <c r="T494"/>
  <c r="S494"/>
  <c r="L494"/>
  <c r="I494"/>
  <c r="G494"/>
  <c r="M494" s="1"/>
  <c r="F494"/>
  <c r="E494"/>
  <c r="H494" s="1"/>
  <c r="U493"/>
  <c r="T493"/>
  <c r="S493"/>
  <c r="L493"/>
  <c r="J493"/>
  <c r="K493" s="1"/>
  <c r="I493"/>
  <c r="G493"/>
  <c r="M493" s="1"/>
  <c r="N493" s="1"/>
  <c r="F493"/>
  <c r="E493"/>
  <c r="H493" s="1"/>
  <c r="U492"/>
  <c r="T492"/>
  <c r="S492"/>
  <c r="N492"/>
  <c r="L492"/>
  <c r="I492"/>
  <c r="H492"/>
  <c r="G492"/>
  <c r="M492" s="1"/>
  <c r="F492"/>
  <c r="E492"/>
  <c r="U491"/>
  <c r="T491"/>
  <c r="S491"/>
  <c r="L491"/>
  <c r="I491"/>
  <c r="G491"/>
  <c r="F491"/>
  <c r="E491"/>
  <c r="H491" s="1"/>
  <c r="U490"/>
  <c r="T490"/>
  <c r="S490"/>
  <c r="M490"/>
  <c r="L490"/>
  <c r="I490"/>
  <c r="H490"/>
  <c r="G490"/>
  <c r="J490" s="1"/>
  <c r="K490" s="1"/>
  <c r="F490"/>
  <c r="E490"/>
  <c r="U489"/>
  <c r="T489"/>
  <c r="S489"/>
  <c r="M489"/>
  <c r="U488"/>
  <c r="T488"/>
  <c r="S488"/>
  <c r="M488"/>
  <c r="U487"/>
  <c r="T487"/>
  <c r="S487"/>
  <c r="L487"/>
  <c r="J487"/>
  <c r="I487"/>
  <c r="G487"/>
  <c r="M487" s="1"/>
  <c r="N487" s="1"/>
  <c r="F487"/>
  <c r="E487"/>
  <c r="H487" s="1"/>
  <c r="U486"/>
  <c r="T486"/>
  <c r="S486"/>
  <c r="L486"/>
  <c r="I486"/>
  <c r="H486"/>
  <c r="G486"/>
  <c r="M486" s="1"/>
  <c r="N486" s="1"/>
  <c r="F486"/>
  <c r="E486"/>
  <c r="U485"/>
  <c r="T485"/>
  <c r="S485"/>
  <c r="L485"/>
  <c r="I485"/>
  <c r="G485"/>
  <c r="F485"/>
  <c r="E485"/>
  <c r="H485" s="1"/>
  <c r="U484"/>
  <c r="T484"/>
  <c r="S484"/>
  <c r="M484"/>
  <c r="L484"/>
  <c r="I484"/>
  <c r="H484"/>
  <c r="G484"/>
  <c r="J484" s="1"/>
  <c r="K484" s="1"/>
  <c r="F484"/>
  <c r="E484"/>
  <c r="U483"/>
  <c r="T483"/>
  <c r="S483"/>
  <c r="M483"/>
  <c r="U482"/>
  <c r="T482"/>
  <c r="S482"/>
  <c r="M482"/>
  <c r="U481"/>
  <c r="T481"/>
  <c r="S481"/>
  <c r="L481"/>
  <c r="J481"/>
  <c r="K481" s="1"/>
  <c r="I481"/>
  <c r="G481"/>
  <c r="M481" s="1"/>
  <c r="N481" s="1"/>
  <c r="F481"/>
  <c r="E481"/>
  <c r="H481" s="1"/>
  <c r="U480"/>
  <c r="T480"/>
  <c r="S480"/>
  <c r="N480"/>
  <c r="L480"/>
  <c r="J480"/>
  <c r="I480"/>
  <c r="G480"/>
  <c r="M480" s="1"/>
  <c r="F480"/>
  <c r="E480"/>
  <c r="H480" s="1"/>
  <c r="U479"/>
  <c r="T479"/>
  <c r="S479"/>
  <c r="L479"/>
  <c r="I479"/>
  <c r="G479"/>
  <c r="F479"/>
  <c r="E479"/>
  <c r="H479" s="1"/>
  <c r="U478"/>
  <c r="T478"/>
  <c r="S478"/>
  <c r="M478"/>
  <c r="U477"/>
  <c r="T477"/>
  <c r="S477"/>
  <c r="M477"/>
  <c r="U476"/>
  <c r="T476"/>
  <c r="S476"/>
  <c r="M476"/>
  <c r="L476"/>
  <c r="I476"/>
  <c r="G476"/>
  <c r="J476" s="1"/>
  <c r="K476" s="1"/>
  <c r="F476"/>
  <c r="E476"/>
  <c r="H476" s="1"/>
  <c r="U475"/>
  <c r="T475"/>
  <c r="S475"/>
  <c r="L475"/>
  <c r="I475"/>
  <c r="G475"/>
  <c r="J475" s="1"/>
  <c r="F475"/>
  <c r="E475"/>
  <c r="H475" s="1"/>
  <c r="U474"/>
  <c r="T474"/>
  <c r="S474"/>
  <c r="L474"/>
  <c r="I474"/>
  <c r="G474"/>
  <c r="M474" s="1"/>
  <c r="N474" s="1"/>
  <c r="F474"/>
  <c r="E474"/>
  <c r="H474" s="1"/>
  <c r="U473"/>
  <c r="T473"/>
  <c r="S473"/>
  <c r="M473"/>
  <c r="U472"/>
  <c r="T472"/>
  <c r="M472"/>
  <c r="U471"/>
  <c r="T471"/>
  <c r="S471"/>
  <c r="L471"/>
  <c r="N471" s="1"/>
  <c r="I471"/>
  <c r="G471"/>
  <c r="M471" s="1"/>
  <c r="F471"/>
  <c r="E471"/>
  <c r="H471" s="1"/>
  <c r="U470"/>
  <c r="T470"/>
  <c r="M470"/>
  <c r="U469"/>
  <c r="T469"/>
  <c r="S469"/>
  <c r="M469"/>
  <c r="U468"/>
  <c r="T468"/>
  <c r="S468"/>
  <c r="L468"/>
  <c r="I468"/>
  <c r="G468"/>
  <c r="M468" s="1"/>
  <c r="N468" s="1"/>
  <c r="F468"/>
  <c r="E468"/>
  <c r="H468" s="1"/>
  <c r="U467"/>
  <c r="T467"/>
  <c r="S467"/>
  <c r="M467"/>
  <c r="U466"/>
  <c r="T466"/>
  <c r="S466"/>
  <c r="M466"/>
  <c r="U465"/>
  <c r="T465"/>
  <c r="S465"/>
  <c r="L465"/>
  <c r="I465"/>
  <c r="H465"/>
  <c r="G465"/>
  <c r="F465"/>
  <c r="E465"/>
  <c r="U464"/>
  <c r="T464"/>
  <c r="S464"/>
  <c r="M464"/>
  <c r="U463"/>
  <c r="T463"/>
  <c r="S463"/>
  <c r="M463"/>
  <c r="U462"/>
  <c r="T462"/>
  <c r="S462"/>
  <c r="L462"/>
  <c r="I462"/>
  <c r="G462"/>
  <c r="J462" s="1"/>
  <c r="F462"/>
  <c r="E462"/>
  <c r="H462" s="1"/>
  <c r="U461"/>
  <c r="T461"/>
  <c r="S461"/>
  <c r="L461"/>
  <c r="I461"/>
  <c r="G461"/>
  <c r="J461" s="1"/>
  <c r="F461"/>
  <c r="E461"/>
  <c r="H461" s="1"/>
  <c r="U460"/>
  <c r="T460"/>
  <c r="S460"/>
  <c r="L460"/>
  <c r="J460"/>
  <c r="K460" s="1"/>
  <c r="I460"/>
  <c r="G460"/>
  <c r="M460" s="1"/>
  <c r="F460"/>
  <c r="E460"/>
  <c r="H460" s="1"/>
  <c r="U459"/>
  <c r="T459"/>
  <c r="S459"/>
  <c r="M459"/>
  <c r="U458"/>
  <c r="T458"/>
  <c r="S458"/>
  <c r="M458"/>
  <c r="U457"/>
  <c r="T457"/>
  <c r="S457"/>
  <c r="L457"/>
  <c r="I457"/>
  <c r="G457"/>
  <c r="F457"/>
  <c r="E457"/>
  <c r="H457" s="1"/>
  <c r="U456"/>
  <c r="T456"/>
  <c r="S456"/>
  <c r="L456"/>
  <c r="I456"/>
  <c r="H456"/>
  <c r="G456"/>
  <c r="J456" s="1"/>
  <c r="K456" s="1"/>
  <c r="F456"/>
  <c r="E456"/>
  <c r="U455"/>
  <c r="T455"/>
  <c r="S455"/>
  <c r="L455"/>
  <c r="J455"/>
  <c r="I455"/>
  <c r="G455"/>
  <c r="M455" s="1"/>
  <c r="N455" s="1"/>
  <c r="F455"/>
  <c r="E455"/>
  <c r="H455" s="1"/>
  <c r="U454"/>
  <c r="T454"/>
  <c r="S454"/>
  <c r="M454"/>
  <c r="U453"/>
  <c r="T453"/>
  <c r="S453"/>
  <c r="M453"/>
  <c r="U452"/>
  <c r="T452"/>
  <c r="S452"/>
  <c r="L452"/>
  <c r="I452"/>
  <c r="G452"/>
  <c r="M452" s="1"/>
  <c r="N452" s="1"/>
  <c r="F452"/>
  <c r="E452"/>
  <c r="H452" s="1"/>
  <c r="U451"/>
  <c r="T451"/>
  <c r="S451"/>
  <c r="L451"/>
  <c r="I451"/>
  <c r="H451"/>
  <c r="G451"/>
  <c r="F451"/>
  <c r="E451"/>
  <c r="U450"/>
  <c r="T450"/>
  <c r="S450"/>
  <c r="L450"/>
  <c r="I450"/>
  <c r="G450"/>
  <c r="J450" s="1"/>
  <c r="F450"/>
  <c r="E450"/>
  <c r="H450" s="1"/>
  <c r="U449"/>
  <c r="T449"/>
  <c r="S449"/>
  <c r="L449"/>
  <c r="I449"/>
  <c r="G449"/>
  <c r="J449" s="1"/>
  <c r="F449"/>
  <c r="E449"/>
  <c r="H449" s="1"/>
  <c r="U448"/>
  <c r="T448"/>
  <c r="S448"/>
  <c r="L448"/>
  <c r="J448"/>
  <c r="K448" s="1"/>
  <c r="I448"/>
  <c r="G448"/>
  <c r="M448" s="1"/>
  <c r="N448" s="1"/>
  <c r="F448"/>
  <c r="E448"/>
  <c r="H448" s="1"/>
  <c r="U447"/>
  <c r="T447"/>
  <c r="S447"/>
  <c r="L447"/>
  <c r="I447"/>
  <c r="G447"/>
  <c r="F447"/>
  <c r="E447"/>
  <c r="H447" s="1"/>
  <c r="U446"/>
  <c r="T446"/>
  <c r="S446"/>
  <c r="L446"/>
  <c r="I446"/>
  <c r="H446"/>
  <c r="G446"/>
  <c r="J446" s="1"/>
  <c r="K446" s="1"/>
  <c r="F446"/>
  <c r="E446"/>
  <c r="U445"/>
  <c r="T445"/>
  <c r="S445"/>
  <c r="L445"/>
  <c r="J445"/>
  <c r="I445"/>
  <c r="G445"/>
  <c r="M445" s="1"/>
  <c r="N445" s="1"/>
  <c r="F445"/>
  <c r="E445"/>
  <c r="H445" s="1"/>
  <c r="U444"/>
  <c r="T444"/>
  <c r="S444"/>
  <c r="L444"/>
  <c r="I444"/>
  <c r="G444"/>
  <c r="M444" s="1"/>
  <c r="N444" s="1"/>
  <c r="F444"/>
  <c r="E444"/>
  <c r="H444" s="1"/>
  <c r="U443"/>
  <c r="T443"/>
  <c r="S443"/>
  <c r="L443"/>
  <c r="I443"/>
  <c r="H443"/>
  <c r="G443"/>
  <c r="F443"/>
  <c r="E443"/>
  <c r="U442"/>
  <c r="T442"/>
  <c r="S442"/>
  <c r="L442"/>
  <c r="I442"/>
  <c r="G442"/>
  <c r="J442" s="1"/>
  <c r="F442"/>
  <c r="E442"/>
  <c r="H442" s="1"/>
  <c r="U441"/>
  <c r="T441"/>
  <c r="S441"/>
  <c r="M441"/>
  <c r="U440"/>
  <c r="T440"/>
  <c r="S440"/>
  <c r="M440"/>
  <c r="U439"/>
  <c r="T439"/>
  <c r="S439"/>
  <c r="L439"/>
  <c r="I439"/>
  <c r="G439"/>
  <c r="J439" s="1"/>
  <c r="F439"/>
  <c r="E439"/>
  <c r="H439" s="1"/>
  <c r="U438"/>
  <c r="T438"/>
  <c r="S438"/>
  <c r="L438"/>
  <c r="J438"/>
  <c r="K438" s="1"/>
  <c r="I438"/>
  <c r="G438"/>
  <c r="M438" s="1"/>
  <c r="N438" s="1"/>
  <c r="F438"/>
  <c r="E438"/>
  <c r="H438" s="1"/>
  <c r="U437"/>
  <c r="T437"/>
  <c r="S437"/>
  <c r="L437"/>
  <c r="I437"/>
  <c r="G437"/>
  <c r="F437"/>
  <c r="E437"/>
  <c r="H437" s="1"/>
  <c r="U436"/>
  <c r="T436"/>
  <c r="S436"/>
  <c r="L436"/>
  <c r="I436"/>
  <c r="H436"/>
  <c r="G436"/>
  <c r="J436" s="1"/>
  <c r="K436" s="1"/>
  <c r="F436"/>
  <c r="E436"/>
  <c r="U435"/>
  <c r="T435"/>
  <c r="S435"/>
  <c r="L435"/>
  <c r="J435"/>
  <c r="I435"/>
  <c r="G435"/>
  <c r="M435" s="1"/>
  <c r="N435" s="1"/>
  <c r="F435"/>
  <c r="E435"/>
  <c r="H435" s="1"/>
  <c r="U434"/>
  <c r="T434"/>
  <c r="S434"/>
  <c r="L434"/>
  <c r="I434"/>
  <c r="G434"/>
  <c r="F434"/>
  <c r="E434"/>
  <c r="H434" s="1"/>
  <c r="U433"/>
  <c r="T433"/>
  <c r="S433"/>
  <c r="M433"/>
  <c r="U432"/>
  <c r="T432"/>
  <c r="S432"/>
  <c r="M432"/>
  <c r="U431"/>
  <c r="T431"/>
  <c r="S431"/>
  <c r="L431"/>
  <c r="I431"/>
  <c r="G431"/>
  <c r="F431"/>
  <c r="E431"/>
  <c r="H431" s="1"/>
  <c r="U430"/>
  <c r="T430"/>
  <c r="S430"/>
  <c r="L430"/>
  <c r="I430"/>
  <c r="G430"/>
  <c r="J430" s="1"/>
  <c r="F430"/>
  <c r="E430"/>
  <c r="H430" s="1"/>
  <c r="U429"/>
  <c r="T429"/>
  <c r="S429"/>
  <c r="L429"/>
  <c r="I429"/>
  <c r="G429"/>
  <c r="J429" s="1"/>
  <c r="K429" s="1"/>
  <c r="F429"/>
  <c r="E429"/>
  <c r="H429" s="1"/>
  <c r="U428"/>
  <c r="T428"/>
  <c r="S428"/>
  <c r="L428"/>
  <c r="J428"/>
  <c r="K428" s="1"/>
  <c r="I428"/>
  <c r="G428"/>
  <c r="M428" s="1"/>
  <c r="N428" s="1"/>
  <c r="F428"/>
  <c r="E428"/>
  <c r="H428" s="1"/>
  <c r="U427"/>
  <c r="T427"/>
  <c r="S427"/>
  <c r="L427"/>
  <c r="I427"/>
  <c r="G427"/>
  <c r="F427"/>
  <c r="E427"/>
  <c r="H427" s="1"/>
  <c r="U426"/>
  <c r="T426"/>
  <c r="S426"/>
  <c r="L426"/>
  <c r="I426"/>
  <c r="G426"/>
  <c r="J426" s="1"/>
  <c r="F426"/>
  <c r="E426"/>
  <c r="H426" s="1"/>
  <c r="U425"/>
  <c r="T425"/>
  <c r="S425"/>
  <c r="L425"/>
  <c r="J425"/>
  <c r="I425"/>
  <c r="G425"/>
  <c r="M425" s="1"/>
  <c r="F425"/>
  <c r="E425"/>
  <c r="H425" s="1"/>
  <c r="U424"/>
  <c r="T424"/>
  <c r="S424"/>
  <c r="L424"/>
  <c r="I424"/>
  <c r="G424"/>
  <c r="F424"/>
  <c r="E424"/>
  <c r="H424" s="1"/>
  <c r="U423"/>
  <c r="T423"/>
  <c r="S423"/>
  <c r="L423"/>
  <c r="I423"/>
  <c r="G423"/>
  <c r="F423"/>
  <c r="E423"/>
  <c r="H423" s="1"/>
  <c r="U422"/>
  <c r="T422"/>
  <c r="S422"/>
  <c r="M422"/>
  <c r="U421"/>
  <c r="T421"/>
  <c r="S421"/>
  <c r="M421"/>
  <c r="U420"/>
  <c r="T420"/>
  <c r="S420"/>
  <c r="L420"/>
  <c r="I420"/>
  <c r="G420"/>
  <c r="J420" s="1"/>
  <c r="F420"/>
  <c r="E420"/>
  <c r="H420" s="1"/>
  <c r="U419"/>
  <c r="T419"/>
  <c r="S419"/>
  <c r="L419"/>
  <c r="I419"/>
  <c r="G419"/>
  <c r="J419" s="1"/>
  <c r="K419" s="1"/>
  <c r="F419"/>
  <c r="E419"/>
  <c r="H419" s="1"/>
  <c r="U418"/>
  <c r="T418"/>
  <c r="S418"/>
  <c r="L418"/>
  <c r="J418"/>
  <c r="K418" s="1"/>
  <c r="I418"/>
  <c r="G418"/>
  <c r="M418" s="1"/>
  <c r="N418" s="1"/>
  <c r="F418"/>
  <c r="E418"/>
  <c r="H418" s="1"/>
  <c r="U417"/>
  <c r="T417"/>
  <c r="S417"/>
  <c r="L417"/>
  <c r="I417"/>
  <c r="G417"/>
  <c r="F417"/>
  <c r="E417"/>
  <c r="H417" s="1"/>
  <c r="U416"/>
  <c r="T416"/>
  <c r="S416"/>
  <c r="L416"/>
  <c r="I416"/>
  <c r="G416"/>
  <c r="J416" s="1"/>
  <c r="F416"/>
  <c r="E416"/>
  <c r="H416" s="1"/>
  <c r="U415"/>
  <c r="T415"/>
  <c r="S415"/>
  <c r="L415"/>
  <c r="J415"/>
  <c r="I415"/>
  <c r="G415"/>
  <c r="M415" s="1"/>
  <c r="F415"/>
  <c r="E415"/>
  <c r="H415" s="1"/>
  <c r="U414"/>
  <c r="T414"/>
  <c r="S414"/>
  <c r="L414"/>
  <c r="I414"/>
  <c r="G414"/>
  <c r="F414"/>
  <c r="E414"/>
  <c r="H414" s="1"/>
  <c r="U413"/>
  <c r="T413"/>
  <c r="S413"/>
  <c r="L413"/>
  <c r="I413"/>
  <c r="G413"/>
  <c r="F413"/>
  <c r="E413"/>
  <c r="H413" s="1"/>
  <c r="U412"/>
  <c r="T412"/>
  <c r="S412"/>
  <c r="M412"/>
  <c r="U411"/>
  <c r="T411"/>
  <c r="S411"/>
  <c r="M411"/>
  <c r="U410"/>
  <c r="T410"/>
  <c r="S410"/>
  <c r="L410"/>
  <c r="I410"/>
  <c r="G410"/>
  <c r="J410" s="1"/>
  <c r="F410"/>
  <c r="E410"/>
  <c r="H410" s="1"/>
  <c r="U409"/>
  <c r="T409"/>
  <c r="S409"/>
  <c r="L409"/>
  <c r="I409"/>
  <c r="G409"/>
  <c r="J409" s="1"/>
  <c r="K409" s="1"/>
  <c r="F409"/>
  <c r="E409"/>
  <c r="H409" s="1"/>
  <c r="U408"/>
  <c r="T408"/>
  <c r="S408"/>
  <c r="L408"/>
  <c r="J408"/>
  <c r="K408" s="1"/>
  <c r="I408"/>
  <c r="G408"/>
  <c r="M408" s="1"/>
  <c r="N408" s="1"/>
  <c r="F408"/>
  <c r="E408"/>
  <c r="H408" s="1"/>
  <c r="U407"/>
  <c r="T407"/>
  <c r="S407"/>
  <c r="L407"/>
  <c r="I407"/>
  <c r="G407"/>
  <c r="F407"/>
  <c r="E407"/>
  <c r="H407" s="1"/>
  <c r="U406"/>
  <c r="T406"/>
  <c r="S406"/>
  <c r="L406"/>
  <c r="I406"/>
  <c r="G406"/>
  <c r="J406" s="1"/>
  <c r="F406"/>
  <c r="E406"/>
  <c r="H406" s="1"/>
  <c r="U405"/>
  <c r="T405"/>
  <c r="S405"/>
  <c r="L405"/>
  <c r="J405"/>
  <c r="I405"/>
  <c r="G405"/>
  <c r="M405" s="1"/>
  <c r="F405"/>
  <c r="E405"/>
  <c r="H405" s="1"/>
  <c r="U404"/>
  <c r="T404"/>
  <c r="M404"/>
  <c r="U403"/>
  <c r="T403"/>
  <c r="M403"/>
  <c r="U402"/>
  <c r="T402"/>
  <c r="S402"/>
  <c r="L402"/>
  <c r="I402"/>
  <c r="G402"/>
  <c r="J402" s="1"/>
  <c r="F402"/>
  <c r="E402"/>
  <c r="H402" s="1"/>
  <c r="U401"/>
  <c r="T401"/>
  <c r="M401"/>
  <c r="U400"/>
  <c r="T400"/>
  <c r="M400"/>
  <c r="U399"/>
  <c r="T399"/>
  <c r="S399"/>
  <c r="L399"/>
  <c r="I399"/>
  <c r="G399"/>
  <c r="F399"/>
  <c r="E399"/>
  <c r="H399" s="1"/>
  <c r="U398"/>
  <c r="T398"/>
  <c r="M398"/>
  <c r="U397"/>
  <c r="T397"/>
  <c r="M397"/>
  <c r="U396"/>
  <c r="T396"/>
  <c r="M396"/>
  <c r="U395"/>
  <c r="T395"/>
  <c r="S395"/>
  <c r="L395"/>
  <c r="J395"/>
  <c r="I395"/>
  <c r="G395"/>
  <c r="M395" s="1"/>
  <c r="N395" s="1"/>
  <c r="F395"/>
  <c r="E395"/>
  <c r="H395" s="1"/>
  <c r="U394"/>
  <c r="T394"/>
  <c r="S394"/>
  <c r="L394"/>
  <c r="I394"/>
  <c r="G394"/>
  <c r="F394"/>
  <c r="E394"/>
  <c r="H394" s="1"/>
  <c r="U393"/>
  <c r="T393"/>
  <c r="S393"/>
  <c r="L393"/>
  <c r="I393"/>
  <c r="G393"/>
  <c r="F393"/>
  <c r="E393"/>
  <c r="H393" s="1"/>
  <c r="U392"/>
  <c r="T392"/>
  <c r="S392"/>
  <c r="L392"/>
  <c r="I392"/>
  <c r="H392"/>
  <c r="G392"/>
  <c r="J392" s="1"/>
  <c r="K392" s="1"/>
  <c r="F392"/>
  <c r="E392"/>
  <c r="U391"/>
  <c r="T391"/>
  <c r="S391"/>
  <c r="L391"/>
  <c r="J391"/>
  <c r="K391" s="1"/>
  <c r="I391"/>
  <c r="G391"/>
  <c r="M391" s="1"/>
  <c r="N391" s="1"/>
  <c r="F391"/>
  <c r="E391"/>
  <c r="H391" s="1"/>
  <c r="U390"/>
  <c r="T390"/>
  <c r="S390"/>
  <c r="L390"/>
  <c r="I390"/>
  <c r="G390"/>
  <c r="M390" s="1"/>
  <c r="N390" s="1"/>
  <c r="F390"/>
  <c r="E390"/>
  <c r="H390" s="1"/>
  <c r="U389"/>
  <c r="T389"/>
  <c r="S389"/>
  <c r="L389"/>
  <c r="I389"/>
  <c r="G389"/>
  <c r="F389"/>
  <c r="E389"/>
  <c r="H389" s="1"/>
  <c r="U388"/>
  <c r="T388"/>
  <c r="S388"/>
  <c r="M388"/>
  <c r="L388"/>
  <c r="I388"/>
  <c r="G388"/>
  <c r="J388" s="1"/>
  <c r="F388"/>
  <c r="E388"/>
  <c r="H388" s="1"/>
  <c r="U387"/>
  <c r="T387"/>
  <c r="S387"/>
  <c r="L387"/>
  <c r="J387"/>
  <c r="I387"/>
  <c r="G387"/>
  <c r="M387" s="1"/>
  <c r="N387" s="1"/>
  <c r="F387"/>
  <c r="E387"/>
  <c r="H387" s="1"/>
  <c r="U386"/>
  <c r="T386"/>
  <c r="S386"/>
  <c r="L386"/>
  <c r="I386"/>
  <c r="G386"/>
  <c r="F386"/>
  <c r="E386"/>
  <c r="H386" s="1"/>
  <c r="U385"/>
  <c r="T385"/>
  <c r="M385"/>
  <c r="U384"/>
  <c r="T384"/>
  <c r="M384"/>
  <c r="U383"/>
  <c r="T383"/>
  <c r="S383"/>
  <c r="L383"/>
  <c r="N383" s="1"/>
  <c r="J383"/>
  <c r="I383"/>
  <c r="G383"/>
  <c r="M383" s="1"/>
  <c r="F383"/>
  <c r="E383"/>
  <c r="H383" s="1"/>
  <c r="U382"/>
  <c r="T382"/>
  <c r="S382"/>
  <c r="L382"/>
  <c r="I382"/>
  <c r="G382"/>
  <c r="F382"/>
  <c r="E382"/>
  <c r="H382" s="1"/>
  <c r="U381"/>
  <c r="T381"/>
  <c r="S381"/>
  <c r="L381"/>
  <c r="I381"/>
  <c r="G381"/>
  <c r="F381"/>
  <c r="E381"/>
  <c r="H381" s="1"/>
  <c r="U380"/>
  <c r="T380"/>
  <c r="S380"/>
  <c r="L380"/>
  <c r="I380"/>
  <c r="G380"/>
  <c r="J380" s="1"/>
  <c r="F380"/>
  <c r="E380"/>
  <c r="H380" s="1"/>
  <c r="U379"/>
  <c r="T379"/>
  <c r="S379"/>
  <c r="L379"/>
  <c r="I379"/>
  <c r="G379"/>
  <c r="J379" s="1"/>
  <c r="K379" s="1"/>
  <c r="F379"/>
  <c r="E379"/>
  <c r="H379" s="1"/>
  <c r="U378"/>
  <c r="T378"/>
  <c r="S378"/>
  <c r="L378"/>
  <c r="J378"/>
  <c r="K378" s="1"/>
  <c r="I378"/>
  <c r="G378"/>
  <c r="M378" s="1"/>
  <c r="N378" s="1"/>
  <c r="F378"/>
  <c r="E378"/>
  <c r="H378" s="1"/>
  <c r="U377"/>
  <c r="T377"/>
  <c r="S377"/>
  <c r="L377"/>
  <c r="I377"/>
  <c r="G377"/>
  <c r="F377"/>
  <c r="E377"/>
  <c r="H377" s="1"/>
  <c r="U376"/>
  <c r="T376"/>
  <c r="S376"/>
  <c r="L376"/>
  <c r="I376"/>
  <c r="G376"/>
  <c r="J376" s="1"/>
  <c r="F376"/>
  <c r="E376"/>
  <c r="H376" s="1"/>
  <c r="U375"/>
  <c r="T375"/>
  <c r="S375"/>
  <c r="L375"/>
  <c r="N375" s="1"/>
  <c r="J375"/>
  <c r="I375"/>
  <c r="G375"/>
  <c r="M375" s="1"/>
  <c r="F375"/>
  <c r="E375"/>
  <c r="H375" s="1"/>
  <c r="U374"/>
  <c r="T374"/>
  <c r="S374"/>
  <c r="L374"/>
  <c r="I374"/>
  <c r="G374"/>
  <c r="F374"/>
  <c r="E374"/>
  <c r="H374" s="1"/>
  <c r="U373"/>
  <c r="T373"/>
  <c r="S373"/>
  <c r="L373"/>
  <c r="I373"/>
  <c r="G373"/>
  <c r="F373"/>
  <c r="E373"/>
  <c r="H373" s="1"/>
  <c r="U372"/>
  <c r="T372"/>
  <c r="S372"/>
  <c r="L372"/>
  <c r="I372"/>
  <c r="G372"/>
  <c r="J372" s="1"/>
  <c r="F372"/>
  <c r="E372"/>
  <c r="H372" s="1"/>
  <c r="U371"/>
  <c r="T371"/>
  <c r="M371"/>
  <c r="U370"/>
  <c r="T370"/>
  <c r="M370"/>
  <c r="U369"/>
  <c r="T369"/>
  <c r="S369"/>
  <c r="L369"/>
  <c r="I369"/>
  <c r="H369"/>
  <c r="G369"/>
  <c r="F369"/>
  <c r="E369"/>
  <c r="U368"/>
  <c r="T368"/>
  <c r="S368"/>
  <c r="L368"/>
  <c r="I368"/>
  <c r="G368"/>
  <c r="J368" s="1"/>
  <c r="F368"/>
  <c r="E368"/>
  <c r="H368" s="1"/>
  <c r="U367"/>
  <c r="T367"/>
  <c r="S367"/>
  <c r="L367"/>
  <c r="I367"/>
  <c r="G367"/>
  <c r="J367" s="1"/>
  <c r="F367"/>
  <c r="E367"/>
  <c r="H367" s="1"/>
  <c r="U366"/>
  <c r="T366"/>
  <c r="S366"/>
  <c r="L366"/>
  <c r="I366"/>
  <c r="G366"/>
  <c r="F366"/>
  <c r="E366"/>
  <c r="H366" s="1"/>
  <c r="U365"/>
  <c r="T365"/>
  <c r="S365"/>
  <c r="L365"/>
  <c r="I365"/>
  <c r="G365"/>
  <c r="F365"/>
  <c r="E365"/>
  <c r="H365" s="1"/>
  <c r="U364"/>
  <c r="T364"/>
  <c r="S364"/>
  <c r="L364"/>
  <c r="I364"/>
  <c r="G364"/>
  <c r="J364" s="1"/>
  <c r="K364" s="1"/>
  <c r="F364"/>
  <c r="E364"/>
  <c r="H364" s="1"/>
  <c r="U363"/>
  <c r="T363"/>
  <c r="S363"/>
  <c r="L363"/>
  <c r="J363"/>
  <c r="K363" s="1"/>
  <c r="I363"/>
  <c r="G363"/>
  <c r="M363" s="1"/>
  <c r="N363" s="1"/>
  <c r="F363"/>
  <c r="E363"/>
  <c r="H363" s="1"/>
  <c r="U362"/>
  <c r="T362"/>
  <c r="S362"/>
  <c r="L362"/>
  <c r="I362"/>
  <c r="G362"/>
  <c r="M362" s="1"/>
  <c r="N362" s="1"/>
  <c r="F362"/>
  <c r="E362"/>
  <c r="H362" s="1"/>
  <c r="U361"/>
  <c r="T361"/>
  <c r="S361"/>
  <c r="L361"/>
  <c r="I361"/>
  <c r="H361"/>
  <c r="G361"/>
  <c r="F361"/>
  <c r="E361"/>
  <c r="U360"/>
  <c r="T360"/>
  <c r="S360"/>
  <c r="L360"/>
  <c r="I360"/>
  <c r="G360"/>
  <c r="J360" s="1"/>
  <c r="F360"/>
  <c r="E360"/>
  <c r="H360" s="1"/>
  <c r="U359"/>
  <c r="T359"/>
  <c r="S359"/>
  <c r="L359"/>
  <c r="I359"/>
  <c r="G359"/>
  <c r="J359" s="1"/>
  <c r="F359"/>
  <c r="E359"/>
  <c r="H359" s="1"/>
  <c r="U358"/>
  <c r="T358"/>
  <c r="S358"/>
  <c r="L358"/>
  <c r="I358"/>
  <c r="G358"/>
  <c r="F358"/>
  <c r="E358"/>
  <c r="H358" s="1"/>
  <c r="U357"/>
  <c r="T357"/>
  <c r="S357"/>
  <c r="L357"/>
  <c r="I357"/>
  <c r="G357"/>
  <c r="F357"/>
  <c r="E357"/>
  <c r="H357" s="1"/>
  <c r="U356"/>
  <c r="T356"/>
  <c r="S356"/>
  <c r="L356"/>
  <c r="I356"/>
  <c r="G356"/>
  <c r="J356" s="1"/>
  <c r="K356" s="1"/>
  <c r="F356"/>
  <c r="E356"/>
  <c r="H356" s="1"/>
  <c r="U355"/>
  <c r="T355"/>
  <c r="S355"/>
  <c r="L355"/>
  <c r="J355"/>
  <c r="K355" s="1"/>
  <c r="I355"/>
  <c r="G355"/>
  <c r="M355" s="1"/>
  <c r="N355" s="1"/>
  <c r="F355"/>
  <c r="E355"/>
  <c r="H355" s="1"/>
  <c r="U354"/>
  <c r="T354"/>
  <c r="S354"/>
  <c r="L354"/>
  <c r="I354"/>
  <c r="G354"/>
  <c r="M354" s="1"/>
  <c r="N354" s="1"/>
  <c r="F354"/>
  <c r="E354"/>
  <c r="H354" s="1"/>
  <c r="U353"/>
  <c r="T353"/>
  <c r="S353"/>
  <c r="L353"/>
  <c r="I353"/>
  <c r="H353"/>
  <c r="G353"/>
  <c r="F353"/>
  <c r="E353"/>
  <c r="U352"/>
  <c r="T352"/>
  <c r="S352"/>
  <c r="L352"/>
  <c r="I352"/>
  <c r="G352"/>
  <c r="J352" s="1"/>
  <c r="F352"/>
  <c r="E352"/>
  <c r="H352" s="1"/>
  <c r="U351"/>
  <c r="T351"/>
  <c r="S351"/>
  <c r="L351"/>
  <c r="I351"/>
  <c r="G351"/>
  <c r="J351" s="1"/>
  <c r="F351"/>
  <c r="E351"/>
  <c r="H351" s="1"/>
  <c r="U350"/>
  <c r="T350"/>
  <c r="U349"/>
  <c r="T349"/>
  <c r="U348"/>
  <c r="T348"/>
  <c r="S348"/>
  <c r="L348"/>
  <c r="I348"/>
  <c r="G348"/>
  <c r="F348"/>
  <c r="E348"/>
  <c r="H348" s="1"/>
  <c r="U347"/>
  <c r="T347"/>
  <c r="S347"/>
  <c r="L347"/>
  <c r="I347"/>
  <c r="G347"/>
  <c r="F347"/>
  <c r="E347"/>
  <c r="H347" s="1"/>
  <c r="U346"/>
  <c r="T346"/>
  <c r="S346"/>
  <c r="L346"/>
  <c r="I346"/>
  <c r="G346"/>
  <c r="J346" s="1"/>
  <c r="K346" s="1"/>
  <c r="F346"/>
  <c r="E346"/>
  <c r="H346" s="1"/>
  <c r="U345"/>
  <c r="T345"/>
  <c r="S345"/>
  <c r="L345"/>
  <c r="J345"/>
  <c r="K345" s="1"/>
  <c r="I345"/>
  <c r="G345"/>
  <c r="M345" s="1"/>
  <c r="N345" s="1"/>
  <c r="F345"/>
  <c r="E345"/>
  <c r="H345" s="1"/>
  <c r="U344"/>
  <c r="T344"/>
  <c r="S344"/>
  <c r="L344"/>
  <c r="I344"/>
  <c r="G344"/>
  <c r="M344" s="1"/>
  <c r="N344" s="1"/>
  <c r="F344"/>
  <c r="E344"/>
  <c r="H344" s="1"/>
  <c r="U343"/>
  <c r="T343"/>
  <c r="S343"/>
  <c r="L343"/>
  <c r="I343"/>
  <c r="H343"/>
  <c r="G343"/>
  <c r="F343"/>
  <c r="E343"/>
  <c r="U342"/>
  <c r="T342"/>
  <c r="S342"/>
  <c r="L342"/>
  <c r="I342"/>
  <c r="G342"/>
  <c r="J342" s="1"/>
  <c r="F342"/>
  <c r="E342"/>
  <c r="H342" s="1"/>
  <c r="U341"/>
  <c r="T341"/>
  <c r="S341"/>
  <c r="L341"/>
  <c r="I341"/>
  <c r="G341"/>
  <c r="J341" s="1"/>
  <c r="F341"/>
  <c r="E341"/>
  <c r="H341" s="1"/>
  <c r="U340"/>
  <c r="T340"/>
  <c r="S340"/>
  <c r="L340"/>
  <c r="I340"/>
  <c r="G340"/>
  <c r="F340"/>
  <c r="E340"/>
  <c r="H340" s="1"/>
  <c r="U339"/>
  <c r="T339"/>
  <c r="S339"/>
  <c r="L339"/>
  <c r="I339"/>
  <c r="G339"/>
  <c r="F339"/>
  <c r="E339"/>
  <c r="H339" s="1"/>
  <c r="U338"/>
  <c r="T338"/>
  <c r="S338"/>
  <c r="L338"/>
  <c r="I338"/>
  <c r="G338"/>
  <c r="J338" s="1"/>
  <c r="K338" s="1"/>
  <c r="F338"/>
  <c r="E338"/>
  <c r="H338" s="1"/>
  <c r="U337"/>
  <c r="T337"/>
  <c r="S337"/>
  <c r="L337"/>
  <c r="J337"/>
  <c r="K337" s="1"/>
  <c r="I337"/>
  <c r="G337"/>
  <c r="M337" s="1"/>
  <c r="N337" s="1"/>
  <c r="F337"/>
  <c r="E337"/>
  <c r="H337" s="1"/>
  <c r="U336"/>
  <c r="T336"/>
  <c r="S336"/>
  <c r="L336"/>
  <c r="I336"/>
  <c r="G336"/>
  <c r="M336" s="1"/>
  <c r="N336" s="1"/>
  <c r="F336"/>
  <c r="E336"/>
  <c r="H336" s="1"/>
  <c r="U335"/>
  <c r="T335"/>
  <c r="S335"/>
  <c r="L335"/>
  <c r="I335"/>
  <c r="H335"/>
  <c r="G335"/>
  <c r="F335"/>
  <c r="E335"/>
  <c r="U334"/>
  <c r="T334"/>
  <c r="S334"/>
  <c r="L334"/>
  <c r="I334"/>
  <c r="G334"/>
  <c r="J334" s="1"/>
  <c r="F334"/>
  <c r="E334"/>
  <c r="H334" s="1"/>
  <c r="U333"/>
  <c r="T333"/>
  <c r="S333"/>
  <c r="L333"/>
  <c r="I333"/>
  <c r="G333"/>
  <c r="J333" s="1"/>
  <c r="F333"/>
  <c r="E333"/>
  <c r="H333" s="1"/>
  <c r="U332"/>
  <c r="T332"/>
  <c r="S332"/>
  <c r="L332"/>
  <c r="I332"/>
  <c r="G332"/>
  <c r="J332" s="1"/>
  <c r="K332" s="1"/>
  <c r="F332"/>
  <c r="E332"/>
  <c r="H332" s="1"/>
  <c r="U331"/>
  <c r="T331"/>
  <c r="S331"/>
  <c r="L331"/>
  <c r="J331"/>
  <c r="K331" s="1"/>
  <c r="I331"/>
  <c r="G331"/>
  <c r="M331" s="1"/>
  <c r="N331" s="1"/>
  <c r="F331"/>
  <c r="E331"/>
  <c r="H331" s="1"/>
  <c r="U330"/>
  <c r="T330"/>
  <c r="S330"/>
  <c r="L330"/>
  <c r="I330"/>
  <c r="H330"/>
  <c r="G330"/>
  <c r="J330" s="1"/>
  <c r="K330" s="1"/>
  <c r="F330"/>
  <c r="E330"/>
  <c r="U329"/>
  <c r="T329"/>
  <c r="S329"/>
  <c r="L329"/>
  <c r="I329"/>
  <c r="G329"/>
  <c r="M329" s="1"/>
  <c r="F329"/>
  <c r="E329"/>
  <c r="H329" s="1"/>
  <c r="U328"/>
  <c r="T328"/>
  <c r="S328"/>
  <c r="L328"/>
  <c r="J328"/>
  <c r="I328"/>
  <c r="G328"/>
  <c r="M328" s="1"/>
  <c r="N328" s="1"/>
  <c r="F328"/>
  <c r="E328"/>
  <c r="H328" s="1"/>
  <c r="U327"/>
  <c r="T327"/>
  <c r="S327"/>
  <c r="L327"/>
  <c r="N327" s="1"/>
  <c r="I327"/>
  <c r="G327"/>
  <c r="M327" s="1"/>
  <c r="F327"/>
  <c r="E327"/>
  <c r="H327" s="1"/>
  <c r="U326"/>
  <c r="T326"/>
  <c r="S326"/>
  <c r="L326"/>
  <c r="I326"/>
  <c r="G326"/>
  <c r="F326"/>
  <c r="E326"/>
  <c r="H326" s="1"/>
  <c r="U325"/>
  <c r="T325"/>
  <c r="S325"/>
  <c r="L325"/>
  <c r="J325"/>
  <c r="K325" s="1"/>
  <c r="I325"/>
  <c r="G325"/>
  <c r="M325" s="1"/>
  <c r="F325"/>
  <c r="E325"/>
  <c r="H325" s="1"/>
  <c r="U324"/>
  <c r="T324"/>
  <c r="S324"/>
  <c r="L324"/>
  <c r="I324"/>
  <c r="G324"/>
  <c r="F324"/>
  <c r="E324"/>
  <c r="H324" s="1"/>
  <c r="U323"/>
  <c r="T323"/>
  <c r="S323"/>
  <c r="L323"/>
  <c r="I323"/>
  <c r="G323"/>
  <c r="F323"/>
  <c r="E323"/>
  <c r="H323" s="1"/>
  <c r="U322"/>
  <c r="T322"/>
  <c r="S322"/>
  <c r="L322"/>
  <c r="I322"/>
  <c r="G322"/>
  <c r="J322" s="1"/>
  <c r="K322" s="1"/>
  <c r="F322"/>
  <c r="E322"/>
  <c r="H322" s="1"/>
  <c r="U321"/>
  <c r="T321"/>
  <c r="S321"/>
  <c r="L321"/>
  <c r="J321"/>
  <c r="K321" s="1"/>
  <c r="I321"/>
  <c r="G321"/>
  <c r="M321" s="1"/>
  <c r="F321"/>
  <c r="E321"/>
  <c r="H321" s="1"/>
  <c r="U320"/>
  <c r="T320"/>
  <c r="S320"/>
  <c r="L320"/>
  <c r="I320"/>
  <c r="G320"/>
  <c r="M320" s="1"/>
  <c r="N320" s="1"/>
  <c r="F320"/>
  <c r="E320"/>
  <c r="H320" s="1"/>
  <c r="U319"/>
  <c r="T319"/>
  <c r="S319"/>
  <c r="L319"/>
  <c r="J319"/>
  <c r="K319" s="1"/>
  <c r="I319"/>
  <c r="G319"/>
  <c r="M319" s="1"/>
  <c r="N319" s="1"/>
  <c r="F319"/>
  <c r="E319"/>
  <c r="H319" s="1"/>
  <c r="U318"/>
  <c r="T318"/>
  <c r="S318"/>
  <c r="L318"/>
  <c r="I318"/>
  <c r="G318"/>
  <c r="J318" s="1"/>
  <c r="F318"/>
  <c r="E318"/>
  <c r="H318" s="1"/>
  <c r="U317"/>
  <c r="T317"/>
  <c r="S317"/>
  <c r="L317"/>
  <c r="N317" s="1"/>
  <c r="J317"/>
  <c r="I317"/>
  <c r="G317"/>
  <c r="M317" s="1"/>
  <c r="F317"/>
  <c r="E317"/>
  <c r="H317" s="1"/>
  <c r="U316"/>
  <c r="T316"/>
  <c r="U315"/>
  <c r="T315"/>
  <c r="U314"/>
  <c r="T314"/>
  <c r="S314"/>
  <c r="L314"/>
  <c r="J314"/>
  <c r="K314" s="1"/>
  <c r="I314"/>
  <c r="G314"/>
  <c r="M314" s="1"/>
  <c r="N314" s="1"/>
  <c r="F314"/>
  <c r="E314"/>
  <c r="H314" s="1"/>
  <c r="U313"/>
  <c r="T313"/>
  <c r="S313"/>
  <c r="N313"/>
  <c r="L313"/>
  <c r="I313"/>
  <c r="H313"/>
  <c r="G313"/>
  <c r="M313" s="1"/>
  <c r="F313"/>
  <c r="E313"/>
  <c r="U312"/>
  <c r="T312"/>
  <c r="S312"/>
  <c r="L312"/>
  <c r="I312"/>
  <c r="G312"/>
  <c r="J312" s="1"/>
  <c r="F312"/>
  <c r="E312"/>
  <c r="H312" s="1"/>
  <c r="U311"/>
  <c r="T311"/>
  <c r="S311"/>
  <c r="M311"/>
  <c r="L311"/>
  <c r="J311"/>
  <c r="I311"/>
  <c r="G311"/>
  <c r="F311"/>
  <c r="E311"/>
  <c r="H311" s="1"/>
  <c r="U310"/>
  <c r="T310"/>
  <c r="S310"/>
  <c r="M310"/>
  <c r="N310" s="1"/>
  <c r="L310"/>
  <c r="I310"/>
  <c r="G310"/>
  <c r="J310" s="1"/>
  <c r="F310"/>
  <c r="E310"/>
  <c r="H310" s="1"/>
  <c r="U309"/>
  <c r="T309"/>
  <c r="S309"/>
  <c r="L309"/>
  <c r="I309"/>
  <c r="H309"/>
  <c r="G309"/>
  <c r="M309" s="1"/>
  <c r="F309"/>
  <c r="E309"/>
  <c r="U308"/>
  <c r="T308"/>
  <c r="S308"/>
  <c r="L308"/>
  <c r="I308"/>
  <c r="H308"/>
  <c r="G308"/>
  <c r="F308"/>
  <c r="E308"/>
  <c r="U307"/>
  <c r="T307"/>
  <c r="S307"/>
  <c r="L307"/>
  <c r="I307"/>
  <c r="H307"/>
  <c r="G307"/>
  <c r="M307" s="1"/>
  <c r="F307"/>
  <c r="E307"/>
  <c r="U306"/>
  <c r="T306"/>
  <c r="S306"/>
  <c r="L306"/>
  <c r="I306"/>
  <c r="G306"/>
  <c r="F306"/>
  <c r="E306"/>
  <c r="H306" s="1"/>
  <c r="U305"/>
  <c r="T305"/>
  <c r="S305"/>
  <c r="L305"/>
  <c r="I305"/>
  <c r="H305"/>
  <c r="G305"/>
  <c r="F305"/>
  <c r="E305"/>
  <c r="U304"/>
  <c r="T304"/>
  <c r="S304"/>
  <c r="L304"/>
  <c r="K304"/>
  <c r="I304"/>
  <c r="G304"/>
  <c r="J304" s="1"/>
  <c r="F304"/>
  <c r="E304"/>
  <c r="H304" s="1"/>
  <c r="U303"/>
  <c r="T303"/>
  <c r="S303"/>
  <c r="L303"/>
  <c r="I303"/>
  <c r="G303"/>
  <c r="J303" s="1"/>
  <c r="K303" s="1"/>
  <c r="F303"/>
  <c r="E303"/>
  <c r="H303" s="1"/>
  <c r="U302"/>
  <c r="T302"/>
  <c r="S302"/>
  <c r="L302"/>
  <c r="I302"/>
  <c r="G302"/>
  <c r="M302" s="1"/>
  <c r="N302" s="1"/>
  <c r="F302"/>
  <c r="E302"/>
  <c r="H302" s="1"/>
  <c r="U301"/>
  <c r="T301"/>
  <c r="S301"/>
  <c r="L301"/>
  <c r="I301"/>
  <c r="G301"/>
  <c r="M301" s="1"/>
  <c r="N301" s="1"/>
  <c r="F301"/>
  <c r="E301"/>
  <c r="H301" s="1"/>
  <c r="U300"/>
  <c r="T300"/>
  <c r="S300"/>
  <c r="M300"/>
  <c r="L300"/>
  <c r="I300"/>
  <c r="K300" s="1"/>
  <c r="G300"/>
  <c r="J300" s="1"/>
  <c r="F300"/>
  <c r="E300"/>
  <c r="H300" s="1"/>
  <c r="U299"/>
  <c r="T299"/>
  <c r="S299"/>
  <c r="L299"/>
  <c r="J299"/>
  <c r="I299"/>
  <c r="G299"/>
  <c r="M299" s="1"/>
  <c r="N299" s="1"/>
  <c r="F299"/>
  <c r="E299"/>
  <c r="H299" s="1"/>
  <c r="U298"/>
  <c r="T298"/>
  <c r="S298"/>
  <c r="L298"/>
  <c r="I298"/>
  <c r="G298"/>
  <c r="J298" s="1"/>
  <c r="K298" s="1"/>
  <c r="F298"/>
  <c r="E298"/>
  <c r="H298" s="1"/>
  <c r="U297"/>
  <c r="T297"/>
  <c r="S297"/>
  <c r="L297"/>
  <c r="N297" s="1"/>
  <c r="I297"/>
  <c r="G297"/>
  <c r="M297" s="1"/>
  <c r="F297"/>
  <c r="E297"/>
  <c r="H297" s="1"/>
  <c r="U296"/>
  <c r="T296"/>
  <c r="U295"/>
  <c r="T295"/>
  <c r="U294"/>
  <c r="T294"/>
  <c r="S294"/>
  <c r="L294"/>
  <c r="I294"/>
  <c r="G294"/>
  <c r="J294" s="1"/>
  <c r="F294"/>
  <c r="E294"/>
  <c r="H294" s="1"/>
  <c r="U293"/>
  <c r="T293"/>
  <c r="S293"/>
  <c r="M293"/>
  <c r="L293"/>
  <c r="I293"/>
  <c r="H293"/>
  <c r="G293"/>
  <c r="J293" s="1"/>
  <c r="F293"/>
  <c r="E293"/>
  <c r="U292"/>
  <c r="T292"/>
  <c r="S292"/>
  <c r="L292"/>
  <c r="J292"/>
  <c r="I292"/>
  <c r="G292"/>
  <c r="M292" s="1"/>
  <c r="N292" s="1"/>
  <c r="F292"/>
  <c r="E292"/>
  <c r="H292" s="1"/>
  <c r="U291"/>
  <c r="T291"/>
  <c r="S291"/>
  <c r="L291"/>
  <c r="I291"/>
  <c r="G291"/>
  <c r="M291" s="1"/>
  <c r="F291"/>
  <c r="E291"/>
  <c r="H291" s="1"/>
  <c r="U290"/>
  <c r="T290"/>
  <c r="S290"/>
  <c r="L290"/>
  <c r="I290"/>
  <c r="H290"/>
  <c r="G290"/>
  <c r="F290"/>
  <c r="E290"/>
  <c r="U289"/>
  <c r="T289"/>
  <c r="S289"/>
  <c r="L289"/>
  <c r="I289"/>
  <c r="G289"/>
  <c r="M289" s="1"/>
  <c r="F289"/>
  <c r="E289"/>
  <c r="H289" s="1"/>
  <c r="U288"/>
  <c r="T288"/>
  <c r="S288"/>
  <c r="L288"/>
  <c r="I288"/>
  <c r="G288"/>
  <c r="F288"/>
  <c r="E288"/>
  <c r="H288" s="1"/>
  <c r="U287"/>
  <c r="T287"/>
  <c r="S287"/>
  <c r="L287"/>
  <c r="I287"/>
  <c r="H287"/>
  <c r="G287"/>
  <c r="F287"/>
  <c r="E287"/>
  <c r="U286"/>
  <c r="T286"/>
  <c r="S286"/>
  <c r="L286"/>
  <c r="K286"/>
  <c r="I286"/>
  <c r="G286"/>
  <c r="J286" s="1"/>
  <c r="F286"/>
  <c r="E286"/>
  <c r="H286" s="1"/>
  <c r="U285"/>
  <c r="T285"/>
  <c r="S285"/>
  <c r="L285"/>
  <c r="I285"/>
  <c r="G285"/>
  <c r="J285" s="1"/>
  <c r="K285" s="1"/>
  <c r="F285"/>
  <c r="E285"/>
  <c r="H285" s="1"/>
  <c r="U284"/>
  <c r="T284"/>
  <c r="S284"/>
  <c r="L284"/>
  <c r="J284"/>
  <c r="K284" s="1"/>
  <c r="I284"/>
  <c r="G284"/>
  <c r="M284" s="1"/>
  <c r="N284" s="1"/>
  <c r="F284"/>
  <c r="E284"/>
  <c r="H284" s="1"/>
  <c r="U283"/>
  <c r="T283"/>
  <c r="S283"/>
  <c r="L283"/>
  <c r="I283"/>
  <c r="G283"/>
  <c r="M283" s="1"/>
  <c r="N283" s="1"/>
  <c r="F283"/>
  <c r="E283"/>
  <c r="H283" s="1"/>
  <c r="U282"/>
  <c r="T282"/>
  <c r="S282"/>
  <c r="L282"/>
  <c r="I282"/>
  <c r="K282" s="1"/>
  <c r="G282"/>
  <c r="J282" s="1"/>
  <c r="F282"/>
  <c r="E282"/>
  <c r="H282" s="1"/>
  <c r="U281"/>
  <c r="T281"/>
  <c r="S281"/>
  <c r="L281"/>
  <c r="I281"/>
  <c r="G281"/>
  <c r="J281" s="1"/>
  <c r="F281"/>
  <c r="E281"/>
  <c r="H281" s="1"/>
  <c r="U280"/>
  <c r="T280"/>
  <c r="S280"/>
  <c r="L280"/>
  <c r="J280"/>
  <c r="K280" s="1"/>
  <c r="I280"/>
  <c r="G280"/>
  <c r="M280" s="1"/>
  <c r="F280"/>
  <c r="E280"/>
  <c r="H280" s="1"/>
  <c r="U279"/>
  <c r="T279"/>
  <c r="U278"/>
  <c r="T278"/>
  <c r="U277"/>
  <c r="T277"/>
  <c r="S277"/>
  <c r="N277"/>
  <c r="L277"/>
  <c r="I277"/>
  <c r="G277"/>
  <c r="M277" s="1"/>
  <c r="F277"/>
  <c r="E277"/>
  <c r="H277" s="1"/>
  <c r="U276"/>
  <c r="T276"/>
  <c r="S276"/>
  <c r="L276"/>
  <c r="I276"/>
  <c r="G276"/>
  <c r="J276" s="1"/>
  <c r="K276" s="1"/>
  <c r="F276"/>
  <c r="E276"/>
  <c r="H276" s="1"/>
  <c r="U275"/>
  <c r="T275"/>
  <c r="S275"/>
  <c r="L275"/>
  <c r="J275"/>
  <c r="I275"/>
  <c r="G275"/>
  <c r="M275" s="1"/>
  <c r="F275"/>
  <c r="E275"/>
  <c r="H275" s="1"/>
  <c r="U274"/>
  <c r="T274"/>
  <c r="S274"/>
  <c r="L274"/>
  <c r="I274"/>
  <c r="G274"/>
  <c r="J274" s="1"/>
  <c r="K274" s="1"/>
  <c r="F274"/>
  <c r="E274"/>
  <c r="H274" s="1"/>
  <c r="U273"/>
  <c r="T273"/>
  <c r="S273"/>
  <c r="L273"/>
  <c r="I273"/>
  <c r="G273"/>
  <c r="M273" s="1"/>
  <c r="F273"/>
  <c r="E273"/>
  <c r="H273" s="1"/>
  <c r="U272"/>
  <c r="T272"/>
  <c r="S272"/>
  <c r="L272"/>
  <c r="I272"/>
  <c r="G272"/>
  <c r="F272"/>
  <c r="E272"/>
  <c r="H272" s="1"/>
  <c r="U271"/>
  <c r="T271"/>
  <c r="S271"/>
  <c r="M271"/>
  <c r="L271"/>
  <c r="I271"/>
  <c r="G271"/>
  <c r="J271" s="1"/>
  <c r="K271" s="1"/>
  <c r="F271"/>
  <c r="E271"/>
  <c r="H271" s="1"/>
  <c r="U270"/>
  <c r="T270"/>
  <c r="S270"/>
  <c r="L270"/>
  <c r="I270"/>
  <c r="G270"/>
  <c r="F270"/>
  <c r="E270"/>
  <c r="H270" s="1"/>
  <c r="U269"/>
  <c r="T269"/>
  <c r="S269"/>
  <c r="L269"/>
  <c r="I269"/>
  <c r="G269"/>
  <c r="M269" s="1"/>
  <c r="F269"/>
  <c r="E269"/>
  <c r="H269" s="1"/>
  <c r="U268"/>
  <c r="T268"/>
  <c r="S268"/>
  <c r="L268"/>
  <c r="I268"/>
  <c r="G268"/>
  <c r="J268" s="1"/>
  <c r="K268" s="1"/>
  <c r="F268"/>
  <c r="E268"/>
  <c r="H268" s="1"/>
  <c r="U267"/>
  <c r="T267"/>
  <c r="S267"/>
  <c r="L267"/>
  <c r="J267"/>
  <c r="K267" s="1"/>
  <c r="I267"/>
  <c r="G267"/>
  <c r="M267" s="1"/>
  <c r="N267" s="1"/>
  <c r="F267"/>
  <c r="E267"/>
  <c r="H267" s="1"/>
  <c r="U266"/>
  <c r="T266"/>
  <c r="S266"/>
  <c r="L266"/>
  <c r="I266"/>
  <c r="G266"/>
  <c r="F266"/>
  <c r="E266"/>
  <c r="H266" s="1"/>
  <c r="U265"/>
  <c r="T265"/>
  <c r="S265"/>
  <c r="L265"/>
  <c r="I265"/>
  <c r="G265"/>
  <c r="M265" s="1"/>
  <c r="F265"/>
  <c r="E265"/>
  <c r="H265" s="1"/>
  <c r="U264"/>
  <c r="T264"/>
  <c r="S264"/>
  <c r="L264"/>
  <c r="J264"/>
  <c r="K264" s="1"/>
  <c r="I264"/>
  <c r="G264"/>
  <c r="M264" s="1"/>
  <c r="F264"/>
  <c r="E264"/>
  <c r="H264" s="1"/>
  <c r="U263"/>
  <c r="T263"/>
  <c r="S263"/>
  <c r="L263"/>
  <c r="J263"/>
  <c r="K263" s="1"/>
  <c r="I263"/>
  <c r="G263"/>
  <c r="M263" s="1"/>
  <c r="F263"/>
  <c r="E263"/>
  <c r="H263" s="1"/>
  <c r="U262"/>
  <c r="T262"/>
  <c r="S262"/>
  <c r="L262"/>
  <c r="I262"/>
  <c r="G262"/>
  <c r="F262"/>
  <c r="E262"/>
  <c r="H262" s="1"/>
  <c r="U261"/>
  <c r="T261"/>
  <c r="S261"/>
  <c r="L261"/>
  <c r="I261"/>
  <c r="H261"/>
  <c r="G261"/>
  <c r="M261" s="1"/>
  <c r="F261"/>
  <c r="E261"/>
  <c r="U260"/>
  <c r="T260"/>
  <c r="S260"/>
  <c r="L260"/>
  <c r="J260"/>
  <c r="I260"/>
  <c r="G260"/>
  <c r="M260" s="1"/>
  <c r="F260"/>
  <c r="E260"/>
  <c r="H260" s="1"/>
  <c r="U259"/>
  <c r="T259"/>
  <c r="U258"/>
  <c r="T258"/>
  <c r="U257"/>
  <c r="T257"/>
  <c r="S257"/>
  <c r="L257"/>
  <c r="I257"/>
  <c r="G257"/>
  <c r="M257" s="1"/>
  <c r="N257" s="1"/>
  <c r="F257"/>
  <c r="E257"/>
  <c r="H257" s="1"/>
  <c r="U256"/>
  <c r="T256"/>
  <c r="S256"/>
  <c r="L256"/>
  <c r="I256"/>
  <c r="H256"/>
  <c r="G256"/>
  <c r="F256"/>
  <c r="E256"/>
  <c r="U255"/>
  <c r="T255"/>
  <c r="S255"/>
  <c r="L255"/>
  <c r="I255"/>
  <c r="G255"/>
  <c r="M255" s="1"/>
  <c r="F255"/>
  <c r="E255"/>
  <c r="H255" s="1"/>
  <c r="U254"/>
  <c r="T254"/>
  <c r="S254"/>
  <c r="L254"/>
  <c r="I254"/>
  <c r="G254"/>
  <c r="J254" s="1"/>
  <c r="F254"/>
  <c r="E254"/>
  <c r="H254" s="1"/>
  <c r="U253"/>
  <c r="T253"/>
  <c r="S253"/>
  <c r="L253"/>
  <c r="I253"/>
  <c r="G253"/>
  <c r="M253" s="1"/>
  <c r="N253" s="1"/>
  <c r="F253"/>
  <c r="E253"/>
  <c r="H253" s="1"/>
  <c r="U252"/>
  <c r="T252"/>
  <c r="S252"/>
  <c r="L252"/>
  <c r="I252"/>
  <c r="G252"/>
  <c r="F252"/>
  <c r="E252"/>
  <c r="H252" s="1"/>
  <c r="U251"/>
  <c r="T251"/>
  <c r="S251"/>
  <c r="L251"/>
  <c r="I251"/>
  <c r="G251"/>
  <c r="M251" s="1"/>
  <c r="F251"/>
  <c r="E251"/>
  <c r="H251" s="1"/>
  <c r="U250"/>
  <c r="T250"/>
  <c r="S250"/>
  <c r="L250"/>
  <c r="I250"/>
  <c r="G250"/>
  <c r="J250" s="1"/>
  <c r="K250" s="1"/>
  <c r="F250"/>
  <c r="E250"/>
  <c r="H250" s="1"/>
  <c r="U249"/>
  <c r="T249"/>
  <c r="S249"/>
  <c r="L249"/>
  <c r="J249"/>
  <c r="K249" s="1"/>
  <c r="I249"/>
  <c r="G249"/>
  <c r="M249" s="1"/>
  <c r="N249" s="1"/>
  <c r="F249"/>
  <c r="E249"/>
  <c r="H249" s="1"/>
  <c r="U248"/>
  <c r="T248"/>
  <c r="S248"/>
  <c r="L248"/>
  <c r="I248"/>
  <c r="G248"/>
  <c r="F248"/>
  <c r="E248"/>
  <c r="H248" s="1"/>
  <c r="U247"/>
  <c r="T247"/>
  <c r="S247"/>
  <c r="L247"/>
  <c r="I247"/>
  <c r="G247"/>
  <c r="M247" s="1"/>
  <c r="F247"/>
  <c r="E247"/>
  <c r="H247" s="1"/>
  <c r="U246"/>
  <c r="T246"/>
  <c r="S246"/>
  <c r="L246"/>
  <c r="J246"/>
  <c r="K246" s="1"/>
  <c r="I246"/>
  <c r="G246"/>
  <c r="M246" s="1"/>
  <c r="F246"/>
  <c r="E246"/>
  <c r="H246" s="1"/>
  <c r="U245"/>
  <c r="T245"/>
  <c r="U244"/>
  <c r="T244"/>
  <c r="U243"/>
  <c r="T243"/>
  <c r="S243"/>
  <c r="L243"/>
  <c r="J243"/>
  <c r="K243" s="1"/>
  <c r="I243"/>
  <c r="G243"/>
  <c r="M243" s="1"/>
  <c r="F243"/>
  <c r="E243"/>
  <c r="H243" s="1"/>
  <c r="U242"/>
  <c r="T242"/>
  <c r="S242"/>
  <c r="L242"/>
  <c r="I242"/>
  <c r="G242"/>
  <c r="F242"/>
  <c r="E242"/>
  <c r="H242" s="1"/>
  <c r="U241"/>
  <c r="T241"/>
  <c r="S241"/>
  <c r="L241"/>
  <c r="I241"/>
  <c r="H241"/>
  <c r="G241"/>
  <c r="M241" s="1"/>
  <c r="F241"/>
  <c r="E241"/>
  <c r="U240"/>
  <c r="T240"/>
  <c r="S240"/>
  <c r="L240"/>
  <c r="J240"/>
  <c r="I240"/>
  <c r="G240"/>
  <c r="M240" s="1"/>
  <c r="F240"/>
  <c r="E240"/>
  <c r="H240" s="1"/>
  <c r="U239"/>
  <c r="T239"/>
  <c r="S239"/>
  <c r="L239"/>
  <c r="I239"/>
  <c r="G239"/>
  <c r="M239" s="1"/>
  <c r="N239" s="1"/>
  <c r="F239"/>
  <c r="E239"/>
  <c r="H239" s="1"/>
  <c r="U238"/>
  <c r="T238"/>
  <c r="S238"/>
  <c r="L238"/>
  <c r="I238"/>
  <c r="H238"/>
  <c r="G238"/>
  <c r="F238"/>
  <c r="E238"/>
  <c r="U237"/>
  <c r="T237"/>
  <c r="S237"/>
  <c r="L237"/>
  <c r="I237"/>
  <c r="G237"/>
  <c r="M237" s="1"/>
  <c r="F237"/>
  <c r="E237"/>
  <c r="H237" s="1"/>
  <c r="U236"/>
  <c r="T236"/>
  <c r="S236"/>
  <c r="L236"/>
  <c r="I236"/>
  <c r="G236"/>
  <c r="J236" s="1"/>
  <c r="F236"/>
  <c r="E236"/>
  <c r="H236" s="1"/>
  <c r="U235"/>
  <c r="T235"/>
  <c r="S235"/>
  <c r="L235"/>
  <c r="I235"/>
  <c r="G235"/>
  <c r="M235" s="1"/>
  <c r="N235" s="1"/>
  <c r="F235"/>
  <c r="E235"/>
  <c r="H235" s="1"/>
  <c r="U234"/>
  <c r="T234"/>
  <c r="S234"/>
  <c r="L234"/>
  <c r="I234"/>
  <c r="G234"/>
  <c r="F234"/>
  <c r="E234"/>
  <c r="H234" s="1"/>
  <c r="U233"/>
  <c r="T233"/>
  <c r="S233"/>
  <c r="L233"/>
  <c r="I233"/>
  <c r="G233"/>
  <c r="M233" s="1"/>
  <c r="F233"/>
  <c r="E233"/>
  <c r="H233" s="1"/>
  <c r="U232"/>
  <c r="T232"/>
  <c r="U231"/>
  <c r="T231"/>
  <c r="U230"/>
  <c r="T230"/>
  <c r="S230"/>
  <c r="L230"/>
  <c r="I230"/>
  <c r="G230"/>
  <c r="J230" s="1"/>
  <c r="K230" s="1"/>
  <c r="F230"/>
  <c r="E230"/>
  <c r="H230" s="1"/>
  <c r="U229"/>
  <c r="T229"/>
  <c r="S229"/>
  <c r="L229"/>
  <c r="J229"/>
  <c r="K229" s="1"/>
  <c r="I229"/>
  <c r="G229"/>
  <c r="M229" s="1"/>
  <c r="N229" s="1"/>
  <c r="F229"/>
  <c r="E229"/>
  <c r="H229" s="1"/>
  <c r="U228"/>
  <c r="T228"/>
  <c r="S228"/>
  <c r="L228"/>
  <c r="I228"/>
  <c r="G228"/>
  <c r="F228"/>
  <c r="E228"/>
  <c r="H228" s="1"/>
  <c r="U227"/>
  <c r="T227"/>
  <c r="S227"/>
  <c r="L227"/>
  <c r="I227"/>
  <c r="G227"/>
  <c r="M227" s="1"/>
  <c r="F227"/>
  <c r="E227"/>
  <c r="H227" s="1"/>
  <c r="U226"/>
  <c r="T226"/>
  <c r="S226"/>
  <c r="L226"/>
  <c r="J226"/>
  <c r="K226" s="1"/>
  <c r="I226"/>
  <c r="G226"/>
  <c r="M226" s="1"/>
  <c r="F226"/>
  <c r="E226"/>
  <c r="H226" s="1"/>
  <c r="U225"/>
  <c r="T225"/>
  <c r="S225"/>
  <c r="L225"/>
  <c r="J225"/>
  <c r="K225" s="1"/>
  <c r="I225"/>
  <c r="G225"/>
  <c r="M225" s="1"/>
  <c r="F225"/>
  <c r="E225"/>
  <c r="H225" s="1"/>
  <c r="U224"/>
  <c r="T224"/>
  <c r="S224"/>
  <c r="L224"/>
  <c r="I224"/>
  <c r="G224"/>
  <c r="F224"/>
  <c r="E224"/>
  <c r="H224" s="1"/>
  <c r="U223"/>
  <c r="T223"/>
  <c r="S223"/>
  <c r="L223"/>
  <c r="I223"/>
  <c r="H223"/>
  <c r="G223"/>
  <c r="M223" s="1"/>
  <c r="F223"/>
  <c r="E223"/>
  <c r="U222"/>
  <c r="T222"/>
  <c r="S222"/>
  <c r="L222"/>
  <c r="J222"/>
  <c r="I222"/>
  <c r="G222"/>
  <c r="M222" s="1"/>
  <c r="F222"/>
  <c r="E222"/>
  <c r="H222" s="1"/>
  <c r="U221"/>
  <c r="T221"/>
  <c r="S221"/>
  <c r="L221"/>
  <c r="I221"/>
  <c r="G221"/>
  <c r="M221" s="1"/>
  <c r="N221" s="1"/>
  <c r="F221"/>
  <c r="E221"/>
  <c r="H221" s="1"/>
  <c r="U220"/>
  <c r="T220"/>
  <c r="S220"/>
  <c r="L220"/>
  <c r="I220"/>
  <c r="H220"/>
  <c r="G220"/>
  <c r="F220"/>
  <c r="E220"/>
  <c r="U219"/>
  <c r="T219"/>
  <c r="S219"/>
  <c r="L219"/>
  <c r="I219"/>
  <c r="G219"/>
  <c r="M219" s="1"/>
  <c r="F219"/>
  <c r="E219"/>
  <c r="H219" s="1"/>
  <c r="U218"/>
  <c r="T218"/>
  <c r="S218"/>
  <c r="L218"/>
  <c r="I218"/>
  <c r="G218"/>
  <c r="J218" s="1"/>
  <c r="F218"/>
  <c r="E218"/>
  <c r="H218" s="1"/>
  <c r="U217"/>
  <c r="T217"/>
  <c r="S217"/>
  <c r="L217"/>
  <c r="I217"/>
  <c r="G217"/>
  <c r="M217" s="1"/>
  <c r="N217" s="1"/>
  <c r="F217"/>
  <c r="E217"/>
  <c r="H217" s="1"/>
  <c r="U216"/>
  <c r="T216"/>
  <c r="S216"/>
  <c r="L216"/>
  <c r="I216"/>
  <c r="G216"/>
  <c r="F216"/>
  <c r="E216"/>
  <c r="H216" s="1"/>
  <c r="U215"/>
  <c r="T215"/>
  <c r="U214"/>
  <c r="T214"/>
  <c r="U213"/>
  <c r="T213"/>
  <c r="S213"/>
  <c r="L213"/>
  <c r="I213"/>
  <c r="G213"/>
  <c r="M213" s="1"/>
  <c r="F213"/>
  <c r="E213"/>
  <c r="H213" s="1"/>
  <c r="U212"/>
  <c r="T212"/>
  <c r="S212"/>
  <c r="L212"/>
  <c r="I212"/>
  <c r="G212"/>
  <c r="J212" s="1"/>
  <c r="K212" s="1"/>
  <c r="F212"/>
  <c r="E212"/>
  <c r="H212" s="1"/>
  <c r="U211"/>
  <c r="T211"/>
  <c r="S211"/>
  <c r="L211"/>
  <c r="J211"/>
  <c r="K211" s="1"/>
  <c r="I211"/>
  <c r="G211"/>
  <c r="M211" s="1"/>
  <c r="N211" s="1"/>
  <c r="F211"/>
  <c r="E211"/>
  <c r="H211" s="1"/>
  <c r="U210"/>
  <c r="T210"/>
  <c r="S210"/>
  <c r="L210"/>
  <c r="I210"/>
  <c r="G210"/>
  <c r="F210"/>
  <c r="E210"/>
  <c r="H210" s="1"/>
  <c r="U209"/>
  <c r="T209"/>
  <c r="S209"/>
  <c r="L209"/>
  <c r="I209"/>
  <c r="G209"/>
  <c r="M209" s="1"/>
  <c r="F209"/>
  <c r="E209"/>
  <c r="H209" s="1"/>
  <c r="U208"/>
  <c r="T208"/>
  <c r="U207"/>
  <c r="T207"/>
  <c r="U206"/>
  <c r="T206"/>
  <c r="U205"/>
  <c r="T205"/>
  <c r="S205"/>
  <c r="L205"/>
  <c r="I205"/>
  <c r="G205"/>
  <c r="F205"/>
  <c r="E205"/>
  <c r="H205" s="1"/>
  <c r="U204"/>
  <c r="T204"/>
  <c r="S204"/>
  <c r="L204"/>
  <c r="I204"/>
  <c r="G204"/>
  <c r="M204" s="1"/>
  <c r="F204"/>
  <c r="E204"/>
  <c r="H204" s="1"/>
  <c r="U203"/>
  <c r="T203"/>
  <c r="S203"/>
  <c r="L203"/>
  <c r="J203"/>
  <c r="K203" s="1"/>
  <c r="I203"/>
  <c r="G203"/>
  <c r="M203" s="1"/>
  <c r="F203"/>
  <c r="E203"/>
  <c r="H203" s="1"/>
  <c r="U202"/>
  <c r="T202"/>
  <c r="S202"/>
  <c r="L202"/>
  <c r="J202"/>
  <c r="K202" s="1"/>
  <c r="I202"/>
  <c r="G202"/>
  <c r="M202" s="1"/>
  <c r="F202"/>
  <c r="E202"/>
  <c r="H202" s="1"/>
  <c r="U201"/>
  <c r="T201"/>
  <c r="S201"/>
  <c r="L201"/>
  <c r="I201"/>
  <c r="H201"/>
  <c r="G201"/>
  <c r="F201"/>
  <c r="E201"/>
  <c r="U200"/>
  <c r="T200"/>
  <c r="S200"/>
  <c r="L200"/>
  <c r="I200"/>
  <c r="H200"/>
  <c r="G200"/>
  <c r="M200" s="1"/>
  <c r="F200"/>
  <c r="E200"/>
  <c r="U199"/>
  <c r="T199"/>
  <c r="S199"/>
  <c r="L199"/>
  <c r="J199"/>
  <c r="K199" s="1"/>
  <c r="I199"/>
  <c r="G199"/>
  <c r="M199" s="1"/>
  <c r="F199"/>
  <c r="E199"/>
  <c r="H199" s="1"/>
  <c r="U198"/>
  <c r="T198"/>
  <c r="S198"/>
  <c r="L198"/>
  <c r="I198"/>
  <c r="G198"/>
  <c r="M198" s="1"/>
  <c r="N198" s="1"/>
  <c r="F198"/>
  <c r="E198"/>
  <c r="H198" s="1"/>
  <c r="U197"/>
  <c r="T197"/>
  <c r="S197"/>
  <c r="L197"/>
  <c r="I197"/>
  <c r="H197"/>
  <c r="G197"/>
  <c r="F197"/>
  <c r="E197"/>
  <c r="U196"/>
  <c r="T196"/>
  <c r="U195"/>
  <c r="T195"/>
  <c r="U194"/>
  <c r="T194"/>
  <c r="S194"/>
  <c r="L194"/>
  <c r="I194"/>
  <c r="G194"/>
  <c r="M194" s="1"/>
  <c r="F194"/>
  <c r="E194"/>
  <c r="H194" s="1"/>
  <c r="U193"/>
  <c r="T193"/>
  <c r="S193"/>
  <c r="L193"/>
  <c r="I193"/>
  <c r="G193"/>
  <c r="J193" s="1"/>
  <c r="F193"/>
  <c r="E193"/>
  <c r="H193" s="1"/>
  <c r="U192"/>
  <c r="T192"/>
  <c r="S192"/>
  <c r="L192"/>
  <c r="I192"/>
  <c r="G192"/>
  <c r="M192" s="1"/>
  <c r="N192" s="1"/>
  <c r="F192"/>
  <c r="E192"/>
  <c r="H192" s="1"/>
  <c r="U191"/>
  <c r="T191"/>
  <c r="S191"/>
  <c r="L191"/>
  <c r="I191"/>
  <c r="G191"/>
  <c r="F191"/>
  <c r="E191"/>
  <c r="H191" s="1"/>
  <c r="U190"/>
  <c r="T190"/>
  <c r="S190"/>
  <c r="L190"/>
  <c r="N190" s="1"/>
  <c r="I190"/>
  <c r="G190"/>
  <c r="M190" s="1"/>
  <c r="F190"/>
  <c r="E190"/>
  <c r="H190" s="1"/>
  <c r="U189"/>
  <c r="T189"/>
  <c r="S189"/>
  <c r="L189"/>
  <c r="I189"/>
  <c r="G189"/>
  <c r="J189" s="1"/>
  <c r="F189"/>
  <c r="E189"/>
  <c r="H189" s="1"/>
  <c r="U188"/>
  <c r="T188"/>
  <c r="S188"/>
  <c r="L188"/>
  <c r="J188"/>
  <c r="K188" s="1"/>
  <c r="I188"/>
  <c r="G188"/>
  <c r="M188" s="1"/>
  <c r="N188" s="1"/>
  <c r="F188"/>
  <c r="E188"/>
  <c r="H188" s="1"/>
  <c r="U187"/>
  <c r="T187"/>
  <c r="S187"/>
  <c r="L187"/>
  <c r="I187"/>
  <c r="G187"/>
  <c r="F187"/>
  <c r="E187"/>
  <c r="H187" s="1"/>
  <c r="U186"/>
  <c r="T186"/>
  <c r="S186"/>
  <c r="L186"/>
  <c r="I186"/>
  <c r="G186"/>
  <c r="M186" s="1"/>
  <c r="F186"/>
  <c r="E186"/>
  <c r="H186" s="1"/>
  <c r="U185"/>
  <c r="T185"/>
  <c r="S185"/>
  <c r="L185"/>
  <c r="J185"/>
  <c r="K185" s="1"/>
  <c r="I185"/>
  <c r="G185"/>
  <c r="M185" s="1"/>
  <c r="N185" s="1"/>
  <c r="F185"/>
  <c r="E185"/>
  <c r="H185" s="1"/>
  <c r="U184"/>
  <c r="T184"/>
  <c r="S184"/>
  <c r="L184"/>
  <c r="J184"/>
  <c r="K184" s="1"/>
  <c r="I184"/>
  <c r="G184"/>
  <c r="M184" s="1"/>
  <c r="F184"/>
  <c r="E184"/>
  <c r="H184" s="1"/>
  <c r="U183"/>
  <c r="T183"/>
  <c r="S183"/>
  <c r="L183"/>
  <c r="I183"/>
  <c r="H183"/>
  <c r="G183"/>
  <c r="F183"/>
  <c r="E183"/>
  <c r="U182"/>
  <c r="T182"/>
  <c r="S182"/>
  <c r="L182"/>
  <c r="I182"/>
  <c r="G182"/>
  <c r="J182" s="1"/>
  <c r="F182"/>
  <c r="E182"/>
  <c r="H182" s="1"/>
  <c r="U181"/>
  <c r="T181"/>
  <c r="S181"/>
  <c r="L181"/>
  <c r="I181"/>
  <c r="G181"/>
  <c r="J181" s="1"/>
  <c r="K181" s="1"/>
  <c r="F181"/>
  <c r="E181"/>
  <c r="H181" s="1"/>
  <c r="U180"/>
  <c r="T180"/>
  <c r="S180"/>
  <c r="L180"/>
  <c r="I180"/>
  <c r="G180"/>
  <c r="M180" s="1"/>
  <c r="N180" s="1"/>
  <c r="F180"/>
  <c r="E180"/>
  <c r="H180" s="1"/>
  <c r="U179"/>
  <c r="T179"/>
  <c r="S179"/>
  <c r="L179"/>
  <c r="I179"/>
  <c r="G179"/>
  <c r="F179"/>
  <c r="E179"/>
  <c r="H179" s="1"/>
  <c r="U178"/>
  <c r="T178"/>
  <c r="S178"/>
  <c r="L178"/>
  <c r="I178"/>
  <c r="G178"/>
  <c r="J178" s="1"/>
  <c r="K178" s="1"/>
  <c r="F178"/>
  <c r="E178"/>
  <c r="H178" s="1"/>
  <c r="U177"/>
  <c r="T177"/>
  <c r="S177"/>
  <c r="L177"/>
  <c r="J177"/>
  <c r="K177" s="1"/>
  <c r="I177"/>
  <c r="G177"/>
  <c r="M177" s="1"/>
  <c r="N177" s="1"/>
  <c r="F177"/>
  <c r="E177"/>
  <c r="H177" s="1"/>
  <c r="U176"/>
  <c r="T176"/>
  <c r="S176"/>
  <c r="L176"/>
  <c r="J176"/>
  <c r="K176" s="1"/>
  <c r="I176"/>
  <c r="G176"/>
  <c r="M176" s="1"/>
  <c r="F176"/>
  <c r="E176"/>
  <c r="H176" s="1"/>
  <c r="U175"/>
  <c r="T175"/>
  <c r="S175"/>
  <c r="L175"/>
  <c r="I175"/>
  <c r="H175"/>
  <c r="G175"/>
  <c r="F175"/>
  <c r="E175"/>
  <c r="U174"/>
  <c r="T174"/>
  <c r="S174"/>
  <c r="L174"/>
  <c r="I174"/>
  <c r="H174"/>
  <c r="G174"/>
  <c r="M174" s="1"/>
  <c r="F174"/>
  <c r="E174"/>
  <c r="U173"/>
  <c r="T173"/>
  <c r="U172"/>
  <c r="T172"/>
  <c r="U171"/>
  <c r="T171"/>
  <c r="S171"/>
  <c r="L171"/>
  <c r="J171"/>
  <c r="K171" s="1"/>
  <c r="I171"/>
  <c r="G171"/>
  <c r="M171" s="1"/>
  <c r="N171" s="1"/>
  <c r="F171"/>
  <c r="E171"/>
  <c r="H171" s="1"/>
  <c r="U170"/>
  <c r="T170"/>
  <c r="S170"/>
  <c r="L170"/>
  <c r="I170"/>
  <c r="G170"/>
  <c r="M170" s="1"/>
  <c r="N170" s="1"/>
  <c r="F170"/>
  <c r="E170"/>
  <c r="H170" s="1"/>
  <c r="U169"/>
  <c r="T169"/>
  <c r="S169"/>
  <c r="L169"/>
  <c r="I169"/>
  <c r="H169"/>
  <c r="G169"/>
  <c r="F169"/>
  <c r="E169"/>
  <c r="U168"/>
  <c r="T168"/>
  <c r="S168"/>
  <c r="L168"/>
  <c r="I168"/>
  <c r="G168"/>
  <c r="M168" s="1"/>
  <c r="F168"/>
  <c r="E168"/>
  <c r="H168" s="1"/>
  <c r="U167"/>
  <c r="T167"/>
  <c r="S167"/>
  <c r="L167"/>
  <c r="I167"/>
  <c r="G167"/>
  <c r="J167" s="1"/>
  <c r="F167"/>
  <c r="E167"/>
  <c r="H167" s="1"/>
  <c r="U166"/>
  <c r="T166"/>
  <c r="S166"/>
  <c r="L166"/>
  <c r="I166"/>
  <c r="G166"/>
  <c r="M166" s="1"/>
  <c r="N166" s="1"/>
  <c r="F166"/>
  <c r="E166"/>
  <c r="H166" s="1"/>
  <c r="U165"/>
  <c r="T165"/>
  <c r="S165"/>
  <c r="L165"/>
  <c r="I165"/>
  <c r="G165"/>
  <c r="F165"/>
  <c r="E165"/>
  <c r="H165" s="1"/>
  <c r="U164"/>
  <c r="T164"/>
  <c r="S164"/>
  <c r="L164"/>
  <c r="N164" s="1"/>
  <c r="I164"/>
  <c r="G164"/>
  <c r="M164" s="1"/>
  <c r="F164"/>
  <c r="E164"/>
  <c r="H164" s="1"/>
  <c r="U163"/>
  <c r="T163"/>
  <c r="S163"/>
  <c r="L163"/>
  <c r="I163"/>
  <c r="G163"/>
  <c r="J163" s="1"/>
  <c r="F163"/>
  <c r="E163"/>
  <c r="H163" s="1"/>
  <c r="U162"/>
  <c r="T162"/>
  <c r="S162"/>
  <c r="L162"/>
  <c r="J162"/>
  <c r="K162" s="1"/>
  <c r="I162"/>
  <c r="G162"/>
  <c r="M162" s="1"/>
  <c r="N162" s="1"/>
  <c r="F162"/>
  <c r="E162"/>
  <c r="H162" s="1"/>
  <c r="U161"/>
  <c r="T161"/>
  <c r="S161"/>
  <c r="L161"/>
  <c r="I161"/>
  <c r="G161"/>
  <c r="F161"/>
  <c r="E161"/>
  <c r="H161" s="1"/>
  <c r="U160"/>
  <c r="T160"/>
  <c r="S160"/>
  <c r="L160"/>
  <c r="I160"/>
  <c r="G160"/>
  <c r="M160" s="1"/>
  <c r="F160"/>
  <c r="E160"/>
  <c r="H160" s="1"/>
  <c r="U159"/>
  <c r="T159"/>
  <c r="S159"/>
  <c r="L159"/>
  <c r="J159"/>
  <c r="K159" s="1"/>
  <c r="I159"/>
  <c r="G159"/>
  <c r="M159" s="1"/>
  <c r="F159"/>
  <c r="E159"/>
  <c r="H159" s="1"/>
  <c r="U158"/>
  <c r="T158"/>
  <c r="S158"/>
  <c r="L158"/>
  <c r="J158"/>
  <c r="K158" s="1"/>
  <c r="I158"/>
  <c r="G158"/>
  <c r="M158" s="1"/>
  <c r="F158"/>
  <c r="E158"/>
  <c r="H158" s="1"/>
  <c r="U157"/>
  <c r="T157"/>
  <c r="S157"/>
  <c r="L157"/>
  <c r="I157"/>
  <c r="H157"/>
  <c r="G157"/>
  <c r="F157"/>
  <c r="E157"/>
  <c r="U156"/>
  <c r="T156"/>
  <c r="U155"/>
  <c r="T155"/>
  <c r="S155"/>
  <c r="U154"/>
  <c r="T154"/>
  <c r="S154"/>
  <c r="L154"/>
  <c r="J154"/>
  <c r="K154" s="1"/>
  <c r="I154"/>
  <c r="G154"/>
  <c r="M154" s="1"/>
  <c r="N154" s="1"/>
  <c r="F154"/>
  <c r="E154"/>
  <c r="H154" s="1"/>
  <c r="U153"/>
  <c r="T153"/>
  <c r="S153"/>
  <c r="L153"/>
  <c r="I153"/>
  <c r="G153"/>
  <c r="M153" s="1"/>
  <c r="N153" s="1"/>
  <c r="F153"/>
  <c r="E153"/>
  <c r="H153" s="1"/>
  <c r="U152"/>
  <c r="T152"/>
  <c r="S152"/>
  <c r="L152"/>
  <c r="I152"/>
  <c r="H152"/>
  <c r="G152"/>
  <c r="F152"/>
  <c r="E152"/>
  <c r="U151"/>
  <c r="T151"/>
  <c r="S151"/>
  <c r="L151"/>
  <c r="I151"/>
  <c r="G151"/>
  <c r="M151" s="1"/>
  <c r="F151"/>
  <c r="E151"/>
  <c r="H151" s="1"/>
  <c r="U150"/>
  <c r="T150"/>
  <c r="S150"/>
  <c r="L150"/>
  <c r="I150"/>
  <c r="G150"/>
  <c r="J150" s="1"/>
  <c r="F150"/>
  <c r="E150"/>
  <c r="H150" s="1"/>
  <c r="U149"/>
  <c r="T149"/>
  <c r="S149"/>
  <c r="L149"/>
  <c r="I149"/>
  <c r="G149"/>
  <c r="M149" s="1"/>
  <c r="N149" s="1"/>
  <c r="F149"/>
  <c r="E149"/>
  <c r="H149" s="1"/>
  <c r="U148"/>
  <c r="T148"/>
  <c r="S148"/>
  <c r="L148"/>
  <c r="I148"/>
  <c r="G148"/>
  <c r="F148"/>
  <c r="E148"/>
  <c r="H148" s="1"/>
  <c r="U147"/>
  <c r="T147"/>
  <c r="S147"/>
  <c r="L147"/>
  <c r="N147" s="1"/>
  <c r="I147"/>
  <c r="G147"/>
  <c r="M147" s="1"/>
  <c r="F147"/>
  <c r="E147"/>
  <c r="H147" s="1"/>
  <c r="U146"/>
  <c r="T146"/>
  <c r="S146"/>
  <c r="L146"/>
  <c r="I146"/>
  <c r="G146"/>
  <c r="J146" s="1"/>
  <c r="F146"/>
  <c r="E146"/>
  <c r="H146" s="1"/>
  <c r="U145"/>
  <c r="T145"/>
  <c r="S145"/>
  <c r="L145"/>
  <c r="J145"/>
  <c r="K145" s="1"/>
  <c r="I145"/>
  <c r="G145"/>
  <c r="M145" s="1"/>
  <c r="N145" s="1"/>
  <c r="F145"/>
  <c r="E145"/>
  <c r="H145" s="1"/>
  <c r="U144"/>
  <c r="T144"/>
  <c r="S144"/>
  <c r="L144"/>
  <c r="I144"/>
  <c r="G144"/>
  <c r="F144"/>
  <c r="E144"/>
  <c r="H144" s="1"/>
  <c r="U143"/>
  <c r="T143"/>
  <c r="S143"/>
  <c r="L143"/>
  <c r="I143"/>
  <c r="G143"/>
  <c r="M143" s="1"/>
  <c r="F143"/>
  <c r="E143"/>
  <c r="H143" s="1"/>
  <c r="U142"/>
  <c r="T142"/>
  <c r="S142"/>
  <c r="L142"/>
  <c r="J142"/>
  <c r="K142" s="1"/>
  <c r="I142"/>
  <c r="G142"/>
  <c r="M142" s="1"/>
  <c r="F142"/>
  <c r="E142"/>
  <c r="H142" s="1"/>
  <c r="U141"/>
  <c r="T141"/>
  <c r="S141"/>
  <c r="L141"/>
  <c r="J141"/>
  <c r="K141" s="1"/>
  <c r="I141"/>
  <c r="G141"/>
  <c r="M141" s="1"/>
  <c r="F141"/>
  <c r="E141"/>
  <c r="H141" s="1"/>
  <c r="U140"/>
  <c r="T140"/>
  <c r="S140"/>
  <c r="L140"/>
  <c r="I140"/>
  <c r="H140"/>
  <c r="G140"/>
  <c r="F140"/>
  <c r="E140"/>
  <c r="U139"/>
  <c r="T139"/>
  <c r="S139"/>
  <c r="L139"/>
  <c r="I139"/>
  <c r="H139"/>
  <c r="G139"/>
  <c r="M139" s="1"/>
  <c r="F139"/>
  <c r="E139"/>
  <c r="U138"/>
  <c r="T138"/>
  <c r="S138"/>
  <c r="L138"/>
  <c r="J138"/>
  <c r="K138" s="1"/>
  <c r="I138"/>
  <c r="G138"/>
  <c r="M138" s="1"/>
  <c r="F138"/>
  <c r="E138"/>
  <c r="H138" s="1"/>
  <c r="U137"/>
  <c r="T137"/>
  <c r="S137"/>
  <c r="L137"/>
  <c r="I137"/>
  <c r="G137"/>
  <c r="M137" s="1"/>
  <c r="N137" s="1"/>
  <c r="F137"/>
  <c r="E137"/>
  <c r="H137" s="1"/>
  <c r="U136"/>
  <c r="T136"/>
  <c r="S136"/>
  <c r="L136"/>
  <c r="I136"/>
  <c r="H136"/>
  <c r="G136"/>
  <c r="F136"/>
  <c r="E136"/>
  <c r="U135"/>
  <c r="T135"/>
  <c r="S135"/>
  <c r="L135"/>
  <c r="I135"/>
  <c r="G135"/>
  <c r="M135" s="1"/>
  <c r="F135"/>
  <c r="E135"/>
  <c r="H135" s="1"/>
  <c r="U134"/>
  <c r="T134"/>
  <c r="S134"/>
  <c r="L134"/>
  <c r="I134"/>
  <c r="G134"/>
  <c r="J134" s="1"/>
  <c r="F134"/>
  <c r="E134"/>
  <c r="H134" s="1"/>
  <c r="U133"/>
  <c r="T133"/>
  <c r="S133"/>
  <c r="L133"/>
  <c r="N133" s="1"/>
  <c r="J133"/>
  <c r="K133" s="1"/>
  <c r="I133"/>
  <c r="G133"/>
  <c r="M133" s="1"/>
  <c r="F133"/>
  <c r="E133"/>
  <c r="H133" s="1"/>
  <c r="U132"/>
  <c r="T132"/>
  <c r="S132"/>
  <c r="L132"/>
  <c r="I132"/>
  <c r="G132"/>
  <c r="F132"/>
  <c r="E132"/>
  <c r="H132" s="1"/>
  <c r="U131"/>
  <c r="T131"/>
  <c r="S131"/>
  <c r="L131"/>
  <c r="I131"/>
  <c r="H131"/>
  <c r="G131"/>
  <c r="M131" s="1"/>
  <c r="F131"/>
  <c r="E131"/>
  <c r="U130"/>
  <c r="T130"/>
  <c r="U129"/>
  <c r="T129"/>
  <c r="U128"/>
  <c r="T128"/>
  <c r="S128"/>
  <c r="L128"/>
  <c r="J128"/>
  <c r="I128"/>
  <c r="G128"/>
  <c r="M128" s="1"/>
  <c r="F128"/>
  <c r="E128"/>
  <c r="H128" s="1"/>
  <c r="U127"/>
  <c r="T127"/>
  <c r="S127"/>
  <c r="L127"/>
  <c r="I127"/>
  <c r="G127"/>
  <c r="M127" s="1"/>
  <c r="N127" s="1"/>
  <c r="F127"/>
  <c r="E127"/>
  <c r="H127" s="1"/>
  <c r="U126"/>
  <c r="T126"/>
  <c r="S126"/>
  <c r="L126"/>
  <c r="I126"/>
  <c r="H126"/>
  <c r="G126"/>
  <c r="F126"/>
  <c r="E126"/>
  <c r="U125"/>
  <c r="T125"/>
  <c r="S125"/>
  <c r="L125"/>
  <c r="I125"/>
  <c r="G125"/>
  <c r="J125" s="1"/>
  <c r="F125"/>
  <c r="E125"/>
  <c r="H125" s="1"/>
  <c r="U124"/>
  <c r="T124"/>
  <c r="S124"/>
  <c r="L124"/>
  <c r="I124"/>
  <c r="G124"/>
  <c r="J124" s="1"/>
  <c r="K124" s="1"/>
  <c r="F124"/>
  <c r="E124"/>
  <c r="H124" s="1"/>
  <c r="U123"/>
  <c r="T123"/>
  <c r="S123"/>
  <c r="L123"/>
  <c r="N123" s="1"/>
  <c r="I123"/>
  <c r="G123"/>
  <c r="M123" s="1"/>
  <c r="F123"/>
  <c r="E123"/>
  <c r="H123" s="1"/>
  <c r="U122"/>
  <c r="T122"/>
  <c r="S122"/>
  <c r="L122"/>
  <c r="I122"/>
  <c r="G122"/>
  <c r="M122" s="1"/>
  <c r="F122"/>
  <c r="E122"/>
  <c r="H122" s="1"/>
  <c r="U121"/>
  <c r="T121"/>
  <c r="S121"/>
  <c r="L121"/>
  <c r="I121"/>
  <c r="G121"/>
  <c r="J121" s="1"/>
  <c r="K121" s="1"/>
  <c r="F121"/>
  <c r="E121"/>
  <c r="H121" s="1"/>
  <c r="U120"/>
  <c r="T120"/>
  <c r="S120"/>
  <c r="L120"/>
  <c r="J120"/>
  <c r="K120" s="1"/>
  <c r="I120"/>
  <c r="G120"/>
  <c r="M120" s="1"/>
  <c r="F120"/>
  <c r="E120"/>
  <c r="H120" s="1"/>
  <c r="U119"/>
  <c r="T119"/>
  <c r="S119"/>
  <c r="L119"/>
  <c r="I119"/>
  <c r="G119"/>
  <c r="M119" s="1"/>
  <c r="N119" s="1"/>
  <c r="F119"/>
  <c r="E119"/>
  <c r="H119" s="1"/>
  <c r="U118"/>
  <c r="T118"/>
  <c r="S118"/>
  <c r="L118"/>
  <c r="I118"/>
  <c r="G118"/>
  <c r="M118" s="1"/>
  <c r="N118" s="1"/>
  <c r="F118"/>
  <c r="E118"/>
  <c r="H118" s="1"/>
  <c r="U117"/>
  <c r="T117"/>
  <c r="S117"/>
  <c r="M117"/>
  <c r="L117"/>
  <c r="I117"/>
  <c r="G117"/>
  <c r="J117" s="1"/>
  <c r="F117"/>
  <c r="E117"/>
  <c r="H117" s="1"/>
  <c r="U116"/>
  <c r="T116"/>
  <c r="S116"/>
  <c r="L116"/>
  <c r="J116"/>
  <c r="I116"/>
  <c r="G116"/>
  <c r="M116" s="1"/>
  <c r="N116" s="1"/>
  <c r="F116"/>
  <c r="E116"/>
  <c r="H116" s="1"/>
  <c r="U115"/>
  <c r="T115"/>
  <c r="S115"/>
  <c r="L115"/>
  <c r="I115"/>
  <c r="G115"/>
  <c r="J115" s="1"/>
  <c r="K115" s="1"/>
  <c r="F115"/>
  <c r="E115"/>
  <c r="H115" s="1"/>
  <c r="U114"/>
  <c r="T114"/>
  <c r="S114"/>
  <c r="L114"/>
  <c r="N114" s="1"/>
  <c r="I114"/>
  <c r="G114"/>
  <c r="M114" s="1"/>
  <c r="F114"/>
  <c r="E114"/>
  <c r="H114" s="1"/>
  <c r="U113"/>
  <c r="T113"/>
  <c r="S113"/>
  <c r="L113"/>
  <c r="I113"/>
  <c r="G113"/>
  <c r="J113" s="1"/>
  <c r="F113"/>
  <c r="E113"/>
  <c r="H113" s="1"/>
  <c r="U112"/>
  <c r="T112"/>
  <c r="S112"/>
  <c r="M112"/>
  <c r="L112"/>
  <c r="I112"/>
  <c r="H112"/>
  <c r="G112"/>
  <c r="J112" s="1"/>
  <c r="F112"/>
  <c r="E112"/>
  <c r="U111"/>
  <c r="T111"/>
  <c r="S111"/>
  <c r="L111"/>
  <c r="J111"/>
  <c r="K111" s="1"/>
  <c r="I111"/>
  <c r="G111"/>
  <c r="M111" s="1"/>
  <c r="N111" s="1"/>
  <c r="F111"/>
  <c r="E111"/>
  <c r="H111" s="1"/>
  <c r="U110"/>
  <c r="T110"/>
  <c r="S110"/>
  <c r="L110"/>
  <c r="I110"/>
  <c r="G110"/>
  <c r="M110" s="1"/>
  <c r="F110"/>
  <c r="E110"/>
  <c r="H110" s="1"/>
  <c r="U109"/>
  <c r="T109"/>
  <c r="S109"/>
  <c r="L109"/>
  <c r="I109"/>
  <c r="H109"/>
  <c r="G109"/>
  <c r="J109" s="1"/>
  <c r="K109" s="1"/>
  <c r="F109"/>
  <c r="E109"/>
  <c r="U108"/>
  <c r="T108"/>
  <c r="S108"/>
  <c r="L108"/>
  <c r="I108"/>
  <c r="G108"/>
  <c r="M108" s="1"/>
  <c r="F108"/>
  <c r="E108"/>
  <c r="H108" s="1"/>
  <c r="U107"/>
  <c r="T107"/>
  <c r="S107"/>
  <c r="L107"/>
  <c r="I107"/>
  <c r="G107"/>
  <c r="M107" s="1"/>
  <c r="N107" s="1"/>
  <c r="F107"/>
  <c r="E107"/>
  <c r="H107" s="1"/>
  <c r="U106"/>
  <c r="T106"/>
  <c r="S106"/>
  <c r="L106"/>
  <c r="I106"/>
  <c r="H106"/>
  <c r="G106"/>
  <c r="M106" s="1"/>
  <c r="F106"/>
  <c r="E106"/>
  <c r="U105"/>
  <c r="T105"/>
  <c r="S105"/>
  <c r="L105"/>
  <c r="K105"/>
  <c r="I105"/>
  <c r="G105"/>
  <c r="J105" s="1"/>
  <c r="F105"/>
  <c r="E105"/>
  <c r="H105" s="1"/>
  <c r="U104"/>
  <c r="T104"/>
  <c r="S104"/>
  <c r="L104"/>
  <c r="I104"/>
  <c r="G104"/>
  <c r="J104" s="1"/>
  <c r="K104" s="1"/>
  <c r="F104"/>
  <c r="E104"/>
  <c r="H104" s="1"/>
  <c r="U103"/>
  <c r="T103"/>
  <c r="S103"/>
  <c r="L103"/>
  <c r="I103"/>
  <c r="G103"/>
  <c r="M103" s="1"/>
  <c r="N103" s="1"/>
  <c r="F103"/>
  <c r="E103"/>
  <c r="H103" s="1"/>
  <c r="U102"/>
  <c r="T102"/>
  <c r="S102"/>
  <c r="L102"/>
  <c r="I102"/>
  <c r="G102"/>
  <c r="M102" s="1"/>
  <c r="N102" s="1"/>
  <c r="F102"/>
  <c r="E102"/>
  <c r="H102" s="1"/>
  <c r="U101"/>
  <c r="T101"/>
  <c r="S101"/>
  <c r="L101"/>
  <c r="I101"/>
  <c r="H101"/>
  <c r="G101"/>
  <c r="J101" s="1"/>
  <c r="F101"/>
  <c r="U100"/>
  <c r="T100"/>
  <c r="U99"/>
  <c r="T99"/>
  <c r="U98"/>
  <c r="T98"/>
  <c r="U97"/>
  <c r="T97"/>
  <c r="L97"/>
  <c r="N97" s="1"/>
  <c r="J97"/>
  <c r="I97"/>
  <c r="G97"/>
  <c r="M97" s="1"/>
  <c r="F97"/>
  <c r="E97"/>
  <c r="H97" s="1"/>
  <c r="U96"/>
  <c r="T96"/>
  <c r="S96"/>
  <c r="L96"/>
  <c r="J96"/>
  <c r="K96" s="1"/>
  <c r="I96"/>
  <c r="G96"/>
  <c r="M96" s="1"/>
  <c r="N96" s="1"/>
  <c r="F96"/>
  <c r="E96"/>
  <c r="H96" s="1"/>
  <c r="U95"/>
  <c r="T95"/>
  <c r="S95"/>
  <c r="N95"/>
  <c r="L95"/>
  <c r="I95"/>
  <c r="H95"/>
  <c r="G95"/>
  <c r="M95" s="1"/>
  <c r="F95"/>
  <c r="E95"/>
  <c r="U94"/>
  <c r="T94"/>
  <c r="S94"/>
  <c r="L94"/>
  <c r="I94"/>
  <c r="G94"/>
  <c r="J94" s="1"/>
  <c r="F94"/>
  <c r="E94"/>
  <c r="H94" s="1"/>
  <c r="U93"/>
  <c r="T93"/>
  <c r="S93"/>
  <c r="M93"/>
  <c r="L93"/>
  <c r="I93"/>
  <c r="G93"/>
  <c r="J93" s="1"/>
  <c r="F93"/>
  <c r="E93"/>
  <c r="H93" s="1"/>
  <c r="U92"/>
  <c r="T92"/>
  <c r="S92"/>
  <c r="M92"/>
  <c r="N92" s="1"/>
  <c r="L92"/>
  <c r="I92"/>
  <c r="G92"/>
  <c r="J92" s="1"/>
  <c r="K92" s="1"/>
  <c r="F92"/>
  <c r="E92"/>
  <c r="H92" s="1"/>
  <c r="U91"/>
  <c r="T91"/>
  <c r="S91"/>
  <c r="L91"/>
  <c r="I91"/>
  <c r="G91"/>
  <c r="M91" s="1"/>
  <c r="F91"/>
  <c r="E91"/>
  <c r="H91" s="1"/>
  <c r="U90"/>
  <c r="T90"/>
  <c r="S90"/>
  <c r="L90"/>
  <c r="I90"/>
  <c r="H90"/>
  <c r="G90"/>
  <c r="J90" s="1"/>
  <c r="K90" s="1"/>
  <c r="F90"/>
  <c r="E90"/>
  <c r="U89"/>
  <c r="T89"/>
  <c r="S89"/>
  <c r="L89"/>
  <c r="I89"/>
  <c r="G89"/>
  <c r="M89" s="1"/>
  <c r="F89"/>
  <c r="E89"/>
  <c r="H89" s="1"/>
  <c r="U88"/>
  <c r="T88"/>
  <c r="S88"/>
  <c r="L88"/>
  <c r="I88"/>
  <c r="G88"/>
  <c r="M88" s="1"/>
  <c r="N88" s="1"/>
  <c r="F88"/>
  <c r="E88"/>
  <c r="H88" s="1"/>
  <c r="U87"/>
  <c r="T87"/>
  <c r="S87"/>
  <c r="L87"/>
  <c r="I87"/>
  <c r="H87"/>
  <c r="G87"/>
  <c r="M87" s="1"/>
  <c r="F87"/>
  <c r="E87"/>
  <c r="U86"/>
  <c r="T86"/>
  <c r="S86"/>
  <c r="L86"/>
  <c r="K86"/>
  <c r="I86"/>
  <c r="G86"/>
  <c r="J86" s="1"/>
  <c r="F86"/>
  <c r="E86"/>
  <c r="H86" s="1"/>
  <c r="U85"/>
  <c r="T85"/>
  <c r="S85"/>
  <c r="L85"/>
  <c r="I85"/>
  <c r="G85"/>
  <c r="J85" s="1"/>
  <c r="K85" s="1"/>
  <c r="F85"/>
  <c r="E85"/>
  <c r="H85" s="1"/>
  <c r="U84"/>
  <c r="T84"/>
  <c r="S84"/>
  <c r="L84"/>
  <c r="I84"/>
  <c r="G84"/>
  <c r="M84" s="1"/>
  <c r="N84" s="1"/>
  <c r="F84"/>
  <c r="E84"/>
  <c r="H84" s="1"/>
  <c r="U83"/>
  <c r="T83"/>
  <c r="S83"/>
  <c r="L83"/>
  <c r="I83"/>
  <c r="G83"/>
  <c r="M83" s="1"/>
  <c r="N83" s="1"/>
  <c r="F83"/>
  <c r="E83"/>
  <c r="H83" s="1"/>
  <c r="U82"/>
  <c r="T82"/>
  <c r="U81"/>
  <c r="T81"/>
  <c r="U80"/>
  <c r="T80"/>
  <c r="S80"/>
  <c r="M80"/>
  <c r="L80"/>
  <c r="I80"/>
  <c r="K80" s="1"/>
  <c r="G80"/>
  <c r="J80" s="1"/>
  <c r="F80"/>
  <c r="E80"/>
  <c r="H80" s="1"/>
  <c r="U79"/>
  <c r="T79"/>
  <c r="S79"/>
  <c r="L79"/>
  <c r="J79"/>
  <c r="I79"/>
  <c r="G79"/>
  <c r="M79" s="1"/>
  <c r="N79" s="1"/>
  <c r="F79"/>
  <c r="E79"/>
  <c r="H79" s="1"/>
  <c r="U78"/>
  <c r="T78"/>
  <c r="S78"/>
  <c r="L78"/>
  <c r="I78"/>
  <c r="G78"/>
  <c r="J78" s="1"/>
  <c r="K78" s="1"/>
  <c r="F78"/>
  <c r="E78"/>
  <c r="H78" s="1"/>
  <c r="U77"/>
  <c r="T77"/>
  <c r="S77"/>
  <c r="L77"/>
  <c r="N77" s="1"/>
  <c r="I77"/>
  <c r="G77"/>
  <c r="M77" s="1"/>
  <c r="F77"/>
  <c r="E77"/>
  <c r="H77" s="1"/>
  <c r="U76"/>
  <c r="T76"/>
  <c r="S76"/>
  <c r="L76"/>
  <c r="I76"/>
  <c r="G76"/>
  <c r="J76" s="1"/>
  <c r="F76"/>
  <c r="E76"/>
  <c r="H76" s="1"/>
  <c r="U75"/>
  <c r="T75"/>
  <c r="S75"/>
  <c r="M75"/>
  <c r="N75" s="1"/>
  <c r="L75"/>
  <c r="I75"/>
  <c r="H75"/>
  <c r="G75"/>
  <c r="J75" s="1"/>
  <c r="F75"/>
  <c r="E75"/>
  <c r="U74"/>
  <c r="T74"/>
  <c r="U73"/>
  <c r="T73"/>
  <c r="U72"/>
  <c r="T72"/>
  <c r="S72"/>
  <c r="L72"/>
  <c r="J72"/>
  <c r="K72" s="1"/>
  <c r="I72"/>
  <c r="G72"/>
  <c r="M72" s="1"/>
  <c r="N72" s="1"/>
  <c r="F72"/>
  <c r="E72"/>
  <c r="H72" s="1"/>
  <c r="U71"/>
  <c r="T71"/>
  <c r="S71"/>
  <c r="L71"/>
  <c r="I71"/>
  <c r="G71"/>
  <c r="M71" s="1"/>
  <c r="F71"/>
  <c r="E71"/>
  <c r="H71" s="1"/>
  <c r="U70"/>
  <c r="T70"/>
  <c r="S70"/>
  <c r="L70"/>
  <c r="I70"/>
  <c r="H70"/>
  <c r="G70"/>
  <c r="J70" s="1"/>
  <c r="K70" s="1"/>
  <c r="F70"/>
  <c r="E70"/>
  <c r="U69"/>
  <c r="T69"/>
  <c r="S69"/>
  <c r="L69"/>
  <c r="I69"/>
  <c r="G69"/>
  <c r="M69" s="1"/>
  <c r="F69"/>
  <c r="E69"/>
  <c r="H69" s="1"/>
  <c r="U68"/>
  <c r="T68"/>
  <c r="S68"/>
  <c r="L68"/>
  <c r="I68"/>
  <c r="G68"/>
  <c r="M68" s="1"/>
  <c r="N68" s="1"/>
  <c r="F68"/>
  <c r="E68"/>
  <c r="H68" s="1"/>
  <c r="U67"/>
  <c r="T67"/>
  <c r="U66"/>
  <c r="T66"/>
  <c r="U65"/>
  <c r="T65"/>
  <c r="S65"/>
  <c r="L65"/>
  <c r="I65"/>
  <c r="H65"/>
  <c r="G65"/>
  <c r="M65" s="1"/>
  <c r="F65"/>
  <c r="E65"/>
  <c r="U64"/>
  <c r="T64"/>
  <c r="S64"/>
  <c r="L64"/>
  <c r="K64"/>
  <c r="I64"/>
  <c r="G64"/>
  <c r="J64" s="1"/>
  <c r="F64"/>
  <c r="E64"/>
  <c r="H64" s="1"/>
  <c r="U63"/>
  <c r="T63"/>
  <c r="S63"/>
  <c r="L63"/>
  <c r="I63"/>
  <c r="G63"/>
  <c r="J63" s="1"/>
  <c r="K63" s="1"/>
  <c r="F63"/>
  <c r="E63"/>
  <c r="H63" s="1"/>
  <c r="U62"/>
  <c r="T62"/>
  <c r="S62"/>
  <c r="L62"/>
  <c r="I62"/>
  <c r="G62"/>
  <c r="M62" s="1"/>
  <c r="N62" s="1"/>
  <c r="F62"/>
  <c r="E62"/>
  <c r="H62" s="1"/>
  <c r="U61"/>
  <c r="T61"/>
  <c r="S61"/>
  <c r="L61"/>
  <c r="I61"/>
  <c r="G61"/>
  <c r="M61" s="1"/>
  <c r="N61" s="1"/>
  <c r="F61"/>
  <c r="E61"/>
  <c r="H61" s="1"/>
  <c r="U60"/>
  <c r="T60"/>
  <c r="S60"/>
  <c r="M60"/>
  <c r="L60"/>
  <c r="I60"/>
  <c r="K60" s="1"/>
  <c r="G60"/>
  <c r="J60" s="1"/>
  <c r="F60"/>
  <c r="E60"/>
  <c r="H60" s="1"/>
  <c r="U59"/>
  <c r="T59"/>
  <c r="S59"/>
  <c r="L59"/>
  <c r="J59"/>
  <c r="I59"/>
  <c r="G59"/>
  <c r="M59" s="1"/>
  <c r="N59" s="1"/>
  <c r="F59"/>
  <c r="E59"/>
  <c r="H59" s="1"/>
  <c r="U58"/>
  <c r="T58"/>
  <c r="S58"/>
  <c r="L58"/>
  <c r="I58"/>
  <c r="G58"/>
  <c r="J58" s="1"/>
  <c r="K58" s="1"/>
  <c r="F58"/>
  <c r="E58"/>
  <c r="H58" s="1"/>
  <c r="U57"/>
  <c r="T57"/>
  <c r="U56"/>
  <c r="T56"/>
  <c r="U55"/>
  <c r="T55"/>
  <c r="S55"/>
  <c r="L55"/>
  <c r="N55" s="1"/>
  <c r="I55"/>
  <c r="G55"/>
  <c r="M55" s="1"/>
  <c r="F55"/>
  <c r="E55"/>
  <c r="H55" s="1"/>
  <c r="U54"/>
  <c r="T54"/>
  <c r="S54"/>
  <c r="L54"/>
  <c r="I54"/>
  <c r="G54"/>
  <c r="J54" s="1"/>
  <c r="F54"/>
  <c r="E54"/>
  <c r="H54" s="1"/>
  <c r="U53"/>
  <c r="T53"/>
  <c r="S53"/>
  <c r="M53"/>
  <c r="N53" s="1"/>
  <c r="L53"/>
  <c r="I53"/>
  <c r="H53"/>
  <c r="G53"/>
  <c r="J53" s="1"/>
  <c r="F53"/>
  <c r="E53"/>
  <c r="U52"/>
  <c r="T52"/>
  <c r="S52"/>
  <c r="L52"/>
  <c r="J52"/>
  <c r="K52" s="1"/>
  <c r="I52"/>
  <c r="G52"/>
  <c r="M52" s="1"/>
  <c r="N52" s="1"/>
  <c r="F52"/>
  <c r="E52"/>
  <c r="H52" s="1"/>
  <c r="U51"/>
  <c r="T51"/>
  <c r="U50"/>
  <c r="T50"/>
  <c r="U49"/>
  <c r="T49"/>
  <c r="S49"/>
  <c r="L49"/>
  <c r="I49"/>
  <c r="G49"/>
  <c r="M49" s="1"/>
  <c r="F49"/>
  <c r="E49"/>
  <c r="H49" s="1"/>
  <c r="U48"/>
  <c r="T48"/>
  <c r="S48"/>
  <c r="L48"/>
  <c r="I48"/>
  <c r="H48"/>
  <c r="G48"/>
  <c r="J48" s="1"/>
  <c r="K48" s="1"/>
  <c r="F48"/>
  <c r="E48"/>
  <c r="U47"/>
  <c r="T47"/>
  <c r="S47"/>
  <c r="L47"/>
  <c r="I47"/>
  <c r="G47"/>
  <c r="M47" s="1"/>
  <c r="F47"/>
  <c r="E47"/>
  <c r="H47" s="1"/>
  <c r="U46"/>
  <c r="T46"/>
  <c r="S46"/>
  <c r="L46"/>
  <c r="I46"/>
  <c r="G46"/>
  <c r="M46" s="1"/>
  <c r="N46" s="1"/>
  <c r="F46"/>
  <c r="E46"/>
  <c r="H46" s="1"/>
  <c r="U45"/>
  <c r="T45"/>
  <c r="S45"/>
  <c r="L45"/>
  <c r="I45"/>
  <c r="H45"/>
  <c r="G45"/>
  <c r="M45" s="1"/>
  <c r="F45"/>
  <c r="E45"/>
  <c r="U44"/>
  <c r="T44"/>
  <c r="U43"/>
  <c r="T43"/>
  <c r="U42"/>
  <c r="T42"/>
  <c r="S42"/>
  <c r="L42"/>
  <c r="K42"/>
  <c r="I42"/>
  <c r="G42"/>
  <c r="J42" s="1"/>
  <c r="F42"/>
  <c r="E42"/>
  <c r="H42" s="1"/>
  <c r="U41"/>
  <c r="T41"/>
  <c r="S41"/>
  <c r="L41"/>
  <c r="I41"/>
  <c r="G41"/>
  <c r="J41" s="1"/>
  <c r="K41" s="1"/>
  <c r="F41"/>
  <c r="E41"/>
  <c r="H41" s="1"/>
  <c r="U40"/>
  <c r="T40"/>
  <c r="S40"/>
  <c r="L40"/>
  <c r="I40"/>
  <c r="G40"/>
  <c r="M40" s="1"/>
  <c r="N40" s="1"/>
  <c r="F40"/>
  <c r="E40"/>
  <c r="H40" s="1"/>
  <c r="U39"/>
  <c r="T39"/>
  <c r="S39"/>
  <c r="L39"/>
  <c r="I39"/>
  <c r="G39"/>
  <c r="M39" s="1"/>
  <c r="N39" s="1"/>
  <c r="F39"/>
  <c r="E39"/>
  <c r="H39" s="1"/>
  <c r="U38"/>
  <c r="T38"/>
  <c r="S38"/>
  <c r="M38"/>
  <c r="L38"/>
  <c r="I38"/>
  <c r="K38" s="1"/>
  <c r="G38"/>
  <c r="J38" s="1"/>
  <c r="F38"/>
  <c r="E38"/>
  <c r="H38" s="1"/>
  <c r="U37"/>
  <c r="T37"/>
  <c r="S37"/>
  <c r="L37"/>
  <c r="J37"/>
  <c r="I37"/>
  <c r="G37"/>
  <c r="M37" s="1"/>
  <c r="N37" s="1"/>
  <c r="F37"/>
  <c r="E37"/>
  <c r="H37" s="1"/>
  <c r="U36"/>
  <c r="T36"/>
  <c r="U35"/>
  <c r="T35"/>
  <c r="U34"/>
  <c r="T34"/>
  <c r="S34"/>
  <c r="L34"/>
  <c r="I34"/>
  <c r="G34"/>
  <c r="J34" s="1"/>
  <c r="K34" s="1"/>
  <c r="F34"/>
  <c r="E34"/>
  <c r="H34" s="1"/>
  <c r="U33"/>
  <c r="T33"/>
  <c r="S33"/>
  <c r="L33"/>
  <c r="N33" s="1"/>
  <c r="I33"/>
  <c r="G33"/>
  <c r="M33" s="1"/>
  <c r="F33"/>
  <c r="E33"/>
  <c r="H33" s="1"/>
  <c r="U32"/>
  <c r="T32"/>
  <c r="S32"/>
  <c r="L32"/>
  <c r="I32"/>
  <c r="G32"/>
  <c r="J32" s="1"/>
  <c r="F32"/>
  <c r="E32"/>
  <c r="H32" s="1"/>
  <c r="U31"/>
  <c r="T31"/>
  <c r="U30"/>
  <c r="T30"/>
  <c r="U29"/>
  <c r="T29"/>
  <c r="S29"/>
  <c r="M29"/>
  <c r="N29" s="1"/>
  <c r="L29"/>
  <c r="I29"/>
  <c r="H29"/>
  <c r="G29"/>
  <c r="J29" s="1"/>
  <c r="F29"/>
  <c r="E29"/>
  <c r="U28"/>
  <c r="T28"/>
  <c r="S28"/>
  <c r="L28"/>
  <c r="J28"/>
  <c r="K28" s="1"/>
  <c r="I28"/>
  <c r="G28"/>
  <c r="M28" s="1"/>
  <c r="N28" s="1"/>
  <c r="F28"/>
  <c r="E28"/>
  <c r="H28" s="1"/>
  <c r="U27"/>
  <c r="T27"/>
  <c r="S27"/>
  <c r="L27"/>
  <c r="I27"/>
  <c r="G27"/>
  <c r="M27" s="1"/>
  <c r="F27"/>
  <c r="E27"/>
  <c r="H27" s="1"/>
  <c r="U26"/>
  <c r="T26"/>
  <c r="S26"/>
  <c r="L26"/>
  <c r="I26"/>
  <c r="H26"/>
  <c r="G26"/>
  <c r="J26" s="1"/>
  <c r="K26" s="1"/>
  <c r="F26"/>
  <c r="E26"/>
  <c r="U25"/>
  <c r="T25"/>
  <c r="S25"/>
  <c r="L25"/>
  <c r="I25"/>
  <c r="G25"/>
  <c r="M25" s="1"/>
  <c r="F25"/>
  <c r="E25"/>
  <c r="H25" s="1"/>
  <c r="U24"/>
  <c r="T24"/>
  <c r="S24"/>
  <c r="L24"/>
  <c r="I24"/>
  <c r="G24"/>
  <c r="M24" s="1"/>
  <c r="N24" s="1"/>
  <c r="F24"/>
  <c r="E24"/>
  <c r="H24" s="1"/>
  <c r="U23"/>
  <c r="T23"/>
  <c r="S23"/>
  <c r="L23"/>
  <c r="I23"/>
  <c r="H23"/>
  <c r="G23"/>
  <c r="M23" s="1"/>
  <c r="F23"/>
  <c r="E23"/>
  <c r="U22"/>
  <c r="T22"/>
  <c r="S22"/>
  <c r="L22"/>
  <c r="K22"/>
  <c r="I22"/>
  <c r="G22"/>
  <c r="J22" s="1"/>
  <c r="F22"/>
  <c r="E22"/>
  <c r="H22" s="1"/>
  <c r="U21"/>
  <c r="T21"/>
  <c r="S21"/>
  <c r="L21"/>
  <c r="I21"/>
  <c r="G21"/>
  <c r="M21" s="1"/>
  <c r="F21"/>
  <c r="E21"/>
  <c r="H21" s="1"/>
  <c r="U20"/>
  <c r="T20"/>
  <c r="S20"/>
  <c r="L20"/>
  <c r="I20"/>
  <c r="G20"/>
  <c r="M20" s="1"/>
  <c r="N20" s="1"/>
  <c r="F20"/>
  <c r="E20"/>
  <c r="H20" s="1"/>
  <c r="U19"/>
  <c r="T19"/>
  <c r="U18"/>
  <c r="T18"/>
  <c r="U17"/>
  <c r="T17"/>
  <c r="S17"/>
  <c r="L17"/>
  <c r="I17"/>
  <c r="G17"/>
  <c r="M17" s="1"/>
  <c r="N17" s="1"/>
  <c r="F17"/>
  <c r="E17"/>
  <c r="H17" s="1"/>
  <c r="U16"/>
  <c r="T16"/>
  <c r="S16"/>
  <c r="M16"/>
  <c r="L16"/>
  <c r="I16"/>
  <c r="K16" s="1"/>
  <c r="G16"/>
  <c r="J16" s="1"/>
  <c r="F16"/>
  <c r="E16"/>
  <c r="H16" s="1"/>
  <c r="U15"/>
  <c r="T15"/>
  <c r="S15"/>
  <c r="L15"/>
  <c r="J15"/>
  <c r="I15"/>
  <c r="G15"/>
  <c r="M15" s="1"/>
  <c r="N15" s="1"/>
  <c r="F15"/>
  <c r="E15"/>
  <c r="H15" s="1"/>
  <c r="U14"/>
  <c r="T14"/>
  <c r="S14"/>
  <c r="L14"/>
  <c r="I14"/>
  <c r="G14"/>
  <c r="J14" s="1"/>
  <c r="K14" s="1"/>
  <c r="F14"/>
  <c r="E14"/>
  <c r="H14" s="1"/>
  <c r="L9"/>
  <c r="I9"/>
  <c r="H9"/>
  <c r="G9"/>
  <c r="J9" s="1"/>
  <c r="F9"/>
  <c r="N280" l="1"/>
  <c r="N415"/>
  <c r="N405"/>
  <c r="N425"/>
  <c r="N25"/>
  <c r="M41"/>
  <c r="N47"/>
  <c r="M63"/>
  <c r="N69"/>
  <c r="M85"/>
  <c r="N89"/>
  <c r="M101"/>
  <c r="M104"/>
  <c r="N108"/>
  <c r="M134"/>
  <c r="N138"/>
  <c r="M150"/>
  <c r="M167"/>
  <c r="M178"/>
  <c r="M181"/>
  <c r="N181" s="1"/>
  <c r="M193"/>
  <c r="N199"/>
  <c r="M218"/>
  <c r="N218" s="1"/>
  <c r="M236"/>
  <c r="M254"/>
  <c r="M276"/>
  <c r="M281"/>
  <c r="N281" s="1"/>
  <c r="M285"/>
  <c r="N289"/>
  <c r="M303"/>
  <c r="N307"/>
  <c r="N321"/>
  <c r="M332"/>
  <c r="N332" s="1"/>
  <c r="M338"/>
  <c r="M346"/>
  <c r="M356"/>
  <c r="M364"/>
  <c r="M379"/>
  <c r="N379" s="1"/>
  <c r="M409"/>
  <c r="N409" s="1"/>
  <c r="M419"/>
  <c r="N419" s="1"/>
  <c r="M429"/>
  <c r="N429" s="1"/>
  <c r="M475"/>
  <c r="N475" s="1"/>
  <c r="N494"/>
  <c r="M501"/>
  <c r="N501" s="1"/>
  <c r="M513"/>
  <c r="N513" s="1"/>
  <c r="M521"/>
  <c r="N521" s="1"/>
  <c r="N528"/>
  <c r="N540"/>
  <c r="N27"/>
  <c r="J33"/>
  <c r="K33" s="1"/>
  <c r="M34"/>
  <c r="N34" s="1"/>
  <c r="N41"/>
  <c r="J47"/>
  <c r="K47" s="1"/>
  <c r="N49"/>
  <c r="J55"/>
  <c r="K55" s="1"/>
  <c r="M58"/>
  <c r="N58" s="1"/>
  <c r="N63"/>
  <c r="J69"/>
  <c r="K69" s="1"/>
  <c r="N71"/>
  <c r="J77"/>
  <c r="K77" s="1"/>
  <c r="M78"/>
  <c r="N78" s="1"/>
  <c r="N85"/>
  <c r="J89"/>
  <c r="K89" s="1"/>
  <c r="N91"/>
  <c r="N104"/>
  <c r="J108"/>
  <c r="K108" s="1"/>
  <c r="N110"/>
  <c r="N112"/>
  <c r="J114"/>
  <c r="K114" s="1"/>
  <c r="M115"/>
  <c r="N115" s="1"/>
  <c r="M124"/>
  <c r="N124" s="1"/>
  <c r="M146"/>
  <c r="M163"/>
  <c r="N178"/>
  <c r="M189"/>
  <c r="N189" s="1"/>
  <c r="M212"/>
  <c r="N212" s="1"/>
  <c r="M230"/>
  <c r="M250"/>
  <c r="M268"/>
  <c r="M274"/>
  <c r="N274" s="1"/>
  <c r="J283"/>
  <c r="K283" s="1"/>
  <c r="N285"/>
  <c r="J289"/>
  <c r="K289" s="1"/>
  <c r="N291"/>
  <c r="J297"/>
  <c r="K297" s="1"/>
  <c r="M298"/>
  <c r="N298" s="1"/>
  <c r="N303"/>
  <c r="J307"/>
  <c r="K307" s="1"/>
  <c r="N309"/>
  <c r="M318"/>
  <c r="J329"/>
  <c r="M330"/>
  <c r="M333"/>
  <c r="N333" s="1"/>
  <c r="M341"/>
  <c r="N341" s="1"/>
  <c r="M351"/>
  <c r="N351" s="1"/>
  <c r="M359"/>
  <c r="N359" s="1"/>
  <c r="M367"/>
  <c r="N367" s="1"/>
  <c r="M376"/>
  <c r="N388"/>
  <c r="M392"/>
  <c r="M406"/>
  <c r="M416"/>
  <c r="M426"/>
  <c r="M436"/>
  <c r="M439"/>
  <c r="N439" s="1"/>
  <c r="M446"/>
  <c r="M449"/>
  <c r="N449" s="1"/>
  <c r="M456"/>
  <c r="M461"/>
  <c r="N461" s="1"/>
  <c r="J471"/>
  <c r="K471" s="1"/>
  <c r="N484"/>
  <c r="N490"/>
  <c r="J494"/>
  <c r="K494" s="1"/>
  <c r="J496"/>
  <c r="K496" s="1"/>
  <c r="N510"/>
  <c r="J526"/>
  <c r="K526" s="1"/>
  <c r="J528"/>
  <c r="K528" s="1"/>
  <c r="J530"/>
  <c r="K530" s="1"/>
  <c r="M531"/>
  <c r="N531" s="1"/>
  <c r="M535"/>
  <c r="N535" s="1"/>
  <c r="J540"/>
  <c r="K540" s="1"/>
  <c r="J542"/>
  <c r="K542" s="1"/>
  <c r="M543"/>
  <c r="N543" s="1"/>
  <c r="M549"/>
  <c r="N549" s="1"/>
  <c r="M553"/>
  <c r="N553" s="1"/>
  <c r="M557"/>
  <c r="N557" s="1"/>
  <c r="M561"/>
  <c r="N561" s="1"/>
  <c r="N21"/>
  <c r="J25"/>
  <c r="K25" s="1"/>
  <c r="K9"/>
  <c r="J21"/>
  <c r="K21" s="1"/>
  <c r="N23"/>
  <c r="K32"/>
  <c r="M32"/>
  <c r="N45"/>
  <c r="K54"/>
  <c r="M54"/>
  <c r="N65"/>
  <c r="K76"/>
  <c r="M76"/>
  <c r="N87"/>
  <c r="N93"/>
  <c r="J95"/>
  <c r="K95" s="1"/>
  <c r="K101"/>
  <c r="N106"/>
  <c r="K113"/>
  <c r="M113"/>
  <c r="K117"/>
  <c r="J119"/>
  <c r="K119" s="1"/>
  <c r="K125"/>
  <c r="J127"/>
  <c r="K127" s="1"/>
  <c r="N131"/>
  <c r="J137"/>
  <c r="K137" s="1"/>
  <c r="J153"/>
  <c r="K153" s="1"/>
  <c r="J170"/>
  <c r="K170" s="1"/>
  <c r="K182"/>
  <c r="M182"/>
  <c r="J198"/>
  <c r="K198" s="1"/>
  <c r="J221"/>
  <c r="K221" s="1"/>
  <c r="N223"/>
  <c r="N230"/>
  <c r="J239"/>
  <c r="K239" s="1"/>
  <c r="N241"/>
  <c r="N250"/>
  <c r="J257"/>
  <c r="K257" s="1"/>
  <c r="N261"/>
  <c r="N268"/>
  <c r="N271"/>
  <c r="M282"/>
  <c r="K294"/>
  <c r="M294"/>
  <c r="J313"/>
  <c r="K313" s="1"/>
  <c r="J336"/>
  <c r="K336" s="1"/>
  <c r="J344"/>
  <c r="K344" s="1"/>
  <c r="J354"/>
  <c r="K354" s="1"/>
  <c r="J362"/>
  <c r="K362" s="1"/>
  <c r="K372"/>
  <c r="M372"/>
  <c r="N376"/>
  <c r="K380"/>
  <c r="M380"/>
  <c r="N406"/>
  <c r="K410"/>
  <c r="M410"/>
  <c r="N416"/>
  <c r="K420"/>
  <c r="M420"/>
  <c r="N426"/>
  <c r="K430"/>
  <c r="M430"/>
  <c r="N436"/>
  <c r="J444"/>
  <c r="K444" s="1"/>
  <c r="N446"/>
  <c r="J452"/>
  <c r="K452" s="1"/>
  <c r="N456"/>
  <c r="N460"/>
  <c r="J468"/>
  <c r="K468" s="1"/>
  <c r="N476"/>
  <c r="J486"/>
  <c r="K486" s="1"/>
  <c r="J492"/>
  <c r="K492" s="1"/>
  <c r="N502"/>
  <c r="J508"/>
  <c r="K508" s="1"/>
  <c r="N518"/>
  <c r="M9"/>
  <c r="M14"/>
  <c r="N14" s="1"/>
  <c r="J17"/>
  <c r="K17" s="1"/>
  <c r="J39"/>
  <c r="K39" s="1"/>
  <c r="J61"/>
  <c r="K61" s="1"/>
  <c r="J83"/>
  <c r="K83" s="1"/>
  <c r="K94"/>
  <c r="M94"/>
  <c r="J102"/>
  <c r="K102" s="1"/>
  <c r="J118"/>
  <c r="K118" s="1"/>
  <c r="N120"/>
  <c r="M125"/>
  <c r="N125" s="1"/>
  <c r="N135"/>
  <c r="N141"/>
  <c r="N142"/>
  <c r="J149"/>
  <c r="K149" s="1"/>
  <c r="N151"/>
  <c r="N158"/>
  <c r="N159"/>
  <c r="J166"/>
  <c r="K166" s="1"/>
  <c r="N168"/>
  <c r="N176"/>
  <c r="J180"/>
  <c r="K180" s="1"/>
  <c r="N182"/>
  <c r="N184"/>
  <c r="J192"/>
  <c r="K192" s="1"/>
  <c r="N194"/>
  <c r="N202"/>
  <c r="N203"/>
  <c r="J217"/>
  <c r="K217" s="1"/>
  <c r="N219"/>
  <c r="N225"/>
  <c r="N226"/>
  <c r="J235"/>
  <c r="K235" s="1"/>
  <c r="N237"/>
  <c r="N243"/>
  <c r="N246"/>
  <c r="J253"/>
  <c r="K253" s="1"/>
  <c r="N255"/>
  <c r="N263"/>
  <c r="N264"/>
  <c r="N273"/>
  <c r="J277"/>
  <c r="K277" s="1"/>
  <c r="J301"/>
  <c r="K301" s="1"/>
  <c r="K312"/>
  <c r="M312"/>
  <c r="K318"/>
  <c r="J320"/>
  <c r="K320" s="1"/>
  <c r="N325"/>
  <c r="M334"/>
  <c r="N334" s="1"/>
  <c r="M342"/>
  <c r="N342" s="1"/>
  <c r="M352"/>
  <c r="N352" s="1"/>
  <c r="M360"/>
  <c r="N360" s="1"/>
  <c r="M368"/>
  <c r="N368" s="1"/>
  <c r="J390"/>
  <c r="K390" s="1"/>
  <c r="K402"/>
  <c r="M402"/>
  <c r="K442"/>
  <c r="M442"/>
  <c r="N442" s="1"/>
  <c r="K450"/>
  <c r="M450"/>
  <c r="N450" s="1"/>
  <c r="K462"/>
  <c r="M462"/>
  <c r="N462" s="1"/>
  <c r="J474"/>
  <c r="K474" s="1"/>
  <c r="K480"/>
  <c r="J504"/>
  <c r="K504" s="1"/>
  <c r="J520"/>
  <c r="K520" s="1"/>
  <c r="N532"/>
  <c r="N536"/>
  <c r="N544"/>
  <c r="N550"/>
  <c r="N554"/>
  <c r="N558"/>
  <c r="N562"/>
  <c r="M216"/>
  <c r="N216" s="1"/>
  <c r="J216"/>
  <c r="K216" s="1"/>
  <c r="J308"/>
  <c r="K308" s="1"/>
  <c r="M308"/>
  <c r="M394"/>
  <c r="N394" s="1"/>
  <c r="J394"/>
  <c r="K394" s="1"/>
  <c r="M491"/>
  <c r="J491"/>
  <c r="K491" s="1"/>
  <c r="M551"/>
  <c r="N551" s="1"/>
  <c r="J551"/>
  <c r="K551" s="1"/>
  <c r="M559"/>
  <c r="J559"/>
  <c r="K559" s="1"/>
  <c r="M126"/>
  <c r="N126" s="1"/>
  <c r="J126"/>
  <c r="K126" s="1"/>
  <c r="M148"/>
  <c r="J148"/>
  <c r="K148" s="1"/>
  <c r="M165"/>
  <c r="N165" s="1"/>
  <c r="J165"/>
  <c r="K165" s="1"/>
  <c r="M191"/>
  <c r="J191"/>
  <c r="K191" s="1"/>
  <c r="M220"/>
  <c r="J220"/>
  <c r="K220" s="1"/>
  <c r="M238"/>
  <c r="J238"/>
  <c r="K238" s="1"/>
  <c r="M256"/>
  <c r="N256" s="1"/>
  <c r="J256"/>
  <c r="K256" s="1"/>
  <c r="J272"/>
  <c r="K272" s="1"/>
  <c r="M272"/>
  <c r="M288"/>
  <c r="N288" s="1"/>
  <c r="J288"/>
  <c r="K288" s="1"/>
  <c r="M305"/>
  <c r="J305"/>
  <c r="K305" s="1"/>
  <c r="M324"/>
  <c r="N324" s="1"/>
  <c r="J324"/>
  <c r="K324" s="1"/>
  <c r="M374"/>
  <c r="N374" s="1"/>
  <c r="J374"/>
  <c r="K374" s="1"/>
  <c r="M377"/>
  <c r="N377" s="1"/>
  <c r="J377"/>
  <c r="K377" s="1"/>
  <c r="M382"/>
  <c r="N382" s="1"/>
  <c r="J382"/>
  <c r="K382" s="1"/>
  <c r="M407"/>
  <c r="J407"/>
  <c r="K407" s="1"/>
  <c r="M414"/>
  <c r="N414" s="1"/>
  <c r="J414"/>
  <c r="K414" s="1"/>
  <c r="M417"/>
  <c r="N417" s="1"/>
  <c r="J417"/>
  <c r="K417" s="1"/>
  <c r="M424"/>
  <c r="N424" s="1"/>
  <c r="J424"/>
  <c r="K424" s="1"/>
  <c r="M427"/>
  <c r="N427" s="1"/>
  <c r="J427"/>
  <c r="K427" s="1"/>
  <c r="M434"/>
  <c r="N434" s="1"/>
  <c r="J434"/>
  <c r="K434" s="1"/>
  <c r="M479"/>
  <c r="N479" s="1"/>
  <c r="J479"/>
  <c r="K479" s="1"/>
  <c r="M541"/>
  <c r="J541"/>
  <c r="K541" s="1"/>
  <c r="J45"/>
  <c r="K45" s="1"/>
  <c r="J62"/>
  <c r="K62" s="1"/>
  <c r="J65"/>
  <c r="K65" s="1"/>
  <c r="N76"/>
  <c r="J84"/>
  <c r="K84" s="1"/>
  <c r="J87"/>
  <c r="K87" s="1"/>
  <c r="N94"/>
  <c r="J103"/>
  <c r="K103" s="1"/>
  <c r="J106"/>
  <c r="K106" s="1"/>
  <c r="N113"/>
  <c r="J122"/>
  <c r="K122" s="1"/>
  <c r="N139"/>
  <c r="N146"/>
  <c r="N148"/>
  <c r="N163"/>
  <c r="N174"/>
  <c r="N191"/>
  <c r="N200"/>
  <c r="N209"/>
  <c r="N220"/>
  <c r="N227"/>
  <c r="N236"/>
  <c r="N238"/>
  <c r="N247"/>
  <c r="N254"/>
  <c r="N265"/>
  <c r="N275"/>
  <c r="N305"/>
  <c r="N308"/>
  <c r="N311"/>
  <c r="N491"/>
  <c r="N559"/>
  <c r="M205"/>
  <c r="N205" s="1"/>
  <c r="J205"/>
  <c r="K205" s="1"/>
  <c r="M252"/>
  <c r="J252"/>
  <c r="K252" s="1"/>
  <c r="M270"/>
  <c r="N270" s="1"/>
  <c r="J270"/>
  <c r="K270" s="1"/>
  <c r="M386"/>
  <c r="N386" s="1"/>
  <c r="J386"/>
  <c r="K386" s="1"/>
  <c r="M132"/>
  <c r="J132"/>
  <c r="K132" s="1"/>
  <c r="M136"/>
  <c r="J136"/>
  <c r="K136" s="1"/>
  <c r="M152"/>
  <c r="N152" s="1"/>
  <c r="J152"/>
  <c r="K152" s="1"/>
  <c r="M169"/>
  <c r="J169"/>
  <c r="K169" s="1"/>
  <c r="M197"/>
  <c r="N197" s="1"/>
  <c r="J197"/>
  <c r="K197" s="1"/>
  <c r="M224"/>
  <c r="J224"/>
  <c r="K224" s="1"/>
  <c r="M242"/>
  <c r="N242" s="1"/>
  <c r="J242"/>
  <c r="K242" s="1"/>
  <c r="M262"/>
  <c r="J262"/>
  <c r="K262" s="1"/>
  <c r="J290"/>
  <c r="K290" s="1"/>
  <c r="M290"/>
  <c r="J326"/>
  <c r="K326" s="1"/>
  <c r="M326"/>
  <c r="J20"/>
  <c r="K20" s="1"/>
  <c r="J23"/>
  <c r="K23" s="1"/>
  <c r="N32"/>
  <c r="J40"/>
  <c r="K40" s="1"/>
  <c r="N54"/>
  <c r="N9"/>
  <c r="N16"/>
  <c r="M22"/>
  <c r="J24"/>
  <c r="K24" s="1"/>
  <c r="J27"/>
  <c r="K27" s="1"/>
  <c r="K29"/>
  <c r="N38"/>
  <c r="M42"/>
  <c r="J46"/>
  <c r="K46" s="1"/>
  <c r="J49"/>
  <c r="K49" s="1"/>
  <c r="K53"/>
  <c r="N60"/>
  <c r="M64"/>
  <c r="J68"/>
  <c r="K68" s="1"/>
  <c r="J71"/>
  <c r="K71" s="1"/>
  <c r="K75"/>
  <c r="N80"/>
  <c r="M86"/>
  <c r="N86" s="1"/>
  <c r="J88"/>
  <c r="K88" s="1"/>
  <c r="J91"/>
  <c r="K91" s="1"/>
  <c r="K93"/>
  <c r="N101"/>
  <c r="M105"/>
  <c r="J107"/>
  <c r="K107" s="1"/>
  <c r="J110"/>
  <c r="K110" s="1"/>
  <c r="K112"/>
  <c r="N117"/>
  <c r="M121"/>
  <c r="N128"/>
  <c r="N132"/>
  <c r="N134"/>
  <c r="N136"/>
  <c r="N143"/>
  <c r="K146"/>
  <c r="N150"/>
  <c r="N160"/>
  <c r="K163"/>
  <c r="N167"/>
  <c r="N169"/>
  <c r="N186"/>
  <c r="K189"/>
  <c r="N193"/>
  <c r="N204"/>
  <c r="N213"/>
  <c r="K218"/>
  <c r="N222"/>
  <c r="N224"/>
  <c r="N233"/>
  <c r="K236"/>
  <c r="N240"/>
  <c r="N251"/>
  <c r="K254"/>
  <c r="N260"/>
  <c r="N262"/>
  <c r="N269"/>
  <c r="N272"/>
  <c r="K292"/>
  <c r="N293"/>
  <c r="K310"/>
  <c r="K328"/>
  <c r="N329"/>
  <c r="N407"/>
  <c r="N541"/>
  <c r="M144"/>
  <c r="N144" s="1"/>
  <c r="J144"/>
  <c r="K144" s="1"/>
  <c r="M161"/>
  <c r="N161" s="1"/>
  <c r="J161"/>
  <c r="K161" s="1"/>
  <c r="M187"/>
  <c r="N187" s="1"/>
  <c r="J187"/>
  <c r="K187" s="1"/>
  <c r="M234"/>
  <c r="N234" s="1"/>
  <c r="J234"/>
  <c r="K234" s="1"/>
  <c r="M389"/>
  <c r="N389" s="1"/>
  <c r="J389"/>
  <c r="K389" s="1"/>
  <c r="M140"/>
  <c r="J140"/>
  <c r="K140" s="1"/>
  <c r="M157"/>
  <c r="J157"/>
  <c r="K157" s="1"/>
  <c r="M175"/>
  <c r="J175"/>
  <c r="K175" s="1"/>
  <c r="M179"/>
  <c r="J179"/>
  <c r="K179" s="1"/>
  <c r="M183"/>
  <c r="J183"/>
  <c r="K183" s="1"/>
  <c r="M201"/>
  <c r="J201"/>
  <c r="K201" s="1"/>
  <c r="M210"/>
  <c r="J210"/>
  <c r="K210" s="1"/>
  <c r="M228"/>
  <c r="J228"/>
  <c r="K228" s="1"/>
  <c r="M248"/>
  <c r="J248"/>
  <c r="K248" s="1"/>
  <c r="M266"/>
  <c r="J266"/>
  <c r="K266" s="1"/>
  <c r="M287"/>
  <c r="J287"/>
  <c r="K287" s="1"/>
  <c r="M306"/>
  <c r="N306" s="1"/>
  <c r="J306"/>
  <c r="K306" s="1"/>
  <c r="M323"/>
  <c r="J323"/>
  <c r="K323" s="1"/>
  <c r="M335"/>
  <c r="N335" s="1"/>
  <c r="J335"/>
  <c r="K335" s="1"/>
  <c r="M340"/>
  <c r="N340" s="1"/>
  <c r="J340"/>
  <c r="K340" s="1"/>
  <c r="M343"/>
  <c r="N343" s="1"/>
  <c r="J343"/>
  <c r="K343" s="1"/>
  <c r="M348"/>
  <c r="N348" s="1"/>
  <c r="J348"/>
  <c r="K348" s="1"/>
  <c r="M353"/>
  <c r="N353" s="1"/>
  <c r="J353"/>
  <c r="K353" s="1"/>
  <c r="M358"/>
  <c r="N358" s="1"/>
  <c r="J358"/>
  <c r="K358" s="1"/>
  <c r="M361"/>
  <c r="N361" s="1"/>
  <c r="J361"/>
  <c r="K361" s="1"/>
  <c r="M366"/>
  <c r="N366" s="1"/>
  <c r="J366"/>
  <c r="K366" s="1"/>
  <c r="M369"/>
  <c r="N369" s="1"/>
  <c r="J369"/>
  <c r="K369" s="1"/>
  <c r="N109"/>
  <c r="N252"/>
  <c r="K15"/>
  <c r="N22"/>
  <c r="M26"/>
  <c r="N26" s="1"/>
  <c r="K37"/>
  <c r="N42"/>
  <c r="M48"/>
  <c r="N48" s="1"/>
  <c r="K59"/>
  <c r="N64"/>
  <c r="M70"/>
  <c r="N70" s="1"/>
  <c r="K79"/>
  <c r="M90"/>
  <c r="N90" s="1"/>
  <c r="K97"/>
  <c r="N105"/>
  <c r="M109"/>
  <c r="K116"/>
  <c r="N121"/>
  <c r="N122"/>
  <c r="J123"/>
  <c r="K123" s="1"/>
  <c r="K128"/>
  <c r="K134"/>
  <c r="N140"/>
  <c r="K150"/>
  <c r="N157"/>
  <c r="K167"/>
  <c r="N175"/>
  <c r="N179"/>
  <c r="N183"/>
  <c r="K193"/>
  <c r="N201"/>
  <c r="N210"/>
  <c r="K222"/>
  <c r="N228"/>
  <c r="K240"/>
  <c r="N248"/>
  <c r="K260"/>
  <c r="N266"/>
  <c r="N287"/>
  <c r="N290"/>
  <c r="N323"/>
  <c r="N326"/>
  <c r="M399"/>
  <c r="N399" s="1"/>
  <c r="J399"/>
  <c r="K399" s="1"/>
  <c r="M437"/>
  <c r="N437" s="1"/>
  <c r="J437"/>
  <c r="K437" s="1"/>
  <c r="M443"/>
  <c r="N443" s="1"/>
  <c r="J443"/>
  <c r="K443" s="1"/>
  <c r="M447"/>
  <c r="J447"/>
  <c r="K447" s="1"/>
  <c r="M451"/>
  <c r="N451" s="1"/>
  <c r="J451"/>
  <c r="K451" s="1"/>
  <c r="M457"/>
  <c r="N457" s="1"/>
  <c r="J457"/>
  <c r="K457" s="1"/>
  <c r="M465"/>
  <c r="N465" s="1"/>
  <c r="J465"/>
  <c r="K465" s="1"/>
  <c r="M503"/>
  <c r="J503"/>
  <c r="K503" s="1"/>
  <c r="M519"/>
  <c r="N519" s="1"/>
  <c r="J519"/>
  <c r="K519" s="1"/>
  <c r="M525"/>
  <c r="N525" s="1"/>
  <c r="J525"/>
  <c r="K525" s="1"/>
  <c r="M533"/>
  <c r="N533" s="1"/>
  <c r="J533"/>
  <c r="K533" s="1"/>
  <c r="N276"/>
  <c r="N294"/>
  <c r="J302"/>
  <c r="K302" s="1"/>
  <c r="N312"/>
  <c r="N330"/>
  <c r="N338"/>
  <c r="N346"/>
  <c r="N356"/>
  <c r="N364"/>
  <c r="N372"/>
  <c r="N380"/>
  <c r="N392"/>
  <c r="N410"/>
  <c r="N420"/>
  <c r="N430"/>
  <c r="N447"/>
  <c r="N503"/>
  <c r="K553"/>
  <c r="K561"/>
  <c r="M339"/>
  <c r="J339"/>
  <c r="K339" s="1"/>
  <c r="M347"/>
  <c r="J347"/>
  <c r="K347" s="1"/>
  <c r="M357"/>
  <c r="J357"/>
  <c r="K357" s="1"/>
  <c r="M365"/>
  <c r="J365"/>
  <c r="K365" s="1"/>
  <c r="M373"/>
  <c r="J373"/>
  <c r="K373" s="1"/>
  <c r="M381"/>
  <c r="J381"/>
  <c r="K381" s="1"/>
  <c r="M393"/>
  <c r="J393"/>
  <c r="K393" s="1"/>
  <c r="M413"/>
  <c r="N413" s="1"/>
  <c r="J413"/>
  <c r="K413" s="1"/>
  <c r="M423"/>
  <c r="J423"/>
  <c r="K423" s="1"/>
  <c r="M431"/>
  <c r="N431" s="1"/>
  <c r="J431"/>
  <c r="K431" s="1"/>
  <c r="M485"/>
  <c r="J485"/>
  <c r="K485" s="1"/>
  <c r="M495"/>
  <c r="N495" s="1"/>
  <c r="J495"/>
  <c r="K495" s="1"/>
  <c r="M507"/>
  <c r="J507"/>
  <c r="K507" s="1"/>
  <c r="M545"/>
  <c r="J545"/>
  <c r="K545" s="1"/>
  <c r="M555"/>
  <c r="J555"/>
  <c r="K555" s="1"/>
  <c r="M563"/>
  <c r="N563" s="1"/>
  <c r="J563"/>
  <c r="K563" s="1"/>
  <c r="J131"/>
  <c r="K131" s="1"/>
  <c r="J135"/>
  <c r="K135" s="1"/>
  <c r="J139"/>
  <c r="K139" s="1"/>
  <c r="J143"/>
  <c r="K143" s="1"/>
  <c r="J147"/>
  <c r="K147" s="1"/>
  <c r="J151"/>
  <c r="K151" s="1"/>
  <c r="J160"/>
  <c r="K160" s="1"/>
  <c r="J164"/>
  <c r="K164" s="1"/>
  <c r="J168"/>
  <c r="K168" s="1"/>
  <c r="J174"/>
  <c r="K174" s="1"/>
  <c r="J186"/>
  <c r="K186" s="1"/>
  <c r="J190"/>
  <c r="K190" s="1"/>
  <c r="J194"/>
  <c r="K194" s="1"/>
  <c r="J200"/>
  <c r="K200" s="1"/>
  <c r="J204"/>
  <c r="K204" s="1"/>
  <c r="J209"/>
  <c r="K209" s="1"/>
  <c r="J213"/>
  <c r="K213" s="1"/>
  <c r="J219"/>
  <c r="K219" s="1"/>
  <c r="J223"/>
  <c r="K223" s="1"/>
  <c r="J227"/>
  <c r="K227" s="1"/>
  <c r="J233"/>
  <c r="K233" s="1"/>
  <c r="J237"/>
  <c r="K237" s="1"/>
  <c r="J241"/>
  <c r="K241" s="1"/>
  <c r="J247"/>
  <c r="K247" s="1"/>
  <c r="J251"/>
  <c r="K251" s="1"/>
  <c r="J255"/>
  <c r="K255" s="1"/>
  <c r="J261"/>
  <c r="K261" s="1"/>
  <c r="J265"/>
  <c r="K265" s="1"/>
  <c r="J269"/>
  <c r="K269" s="1"/>
  <c r="J273"/>
  <c r="K273" s="1"/>
  <c r="K275"/>
  <c r="N282"/>
  <c r="M286"/>
  <c r="J291"/>
  <c r="K291" s="1"/>
  <c r="K293"/>
  <c r="N300"/>
  <c r="M304"/>
  <c r="J309"/>
  <c r="K309" s="1"/>
  <c r="K311"/>
  <c r="N318"/>
  <c r="M322"/>
  <c r="J327"/>
  <c r="K327" s="1"/>
  <c r="K329"/>
  <c r="K334"/>
  <c r="N339"/>
  <c r="K342"/>
  <c r="N347"/>
  <c r="K352"/>
  <c r="N357"/>
  <c r="K360"/>
  <c r="N365"/>
  <c r="K368"/>
  <c r="N373"/>
  <c r="K376"/>
  <c r="N381"/>
  <c r="K388"/>
  <c r="N393"/>
  <c r="N402"/>
  <c r="K406"/>
  <c r="K416"/>
  <c r="N423"/>
  <c r="K426"/>
  <c r="N485"/>
  <c r="N507"/>
  <c r="K521"/>
  <c r="K527"/>
  <c r="K535"/>
  <c r="N545"/>
  <c r="N555"/>
  <c r="M499"/>
  <c r="J499"/>
  <c r="K499" s="1"/>
  <c r="M529"/>
  <c r="J529"/>
  <c r="K529" s="1"/>
  <c r="K281"/>
  <c r="N286"/>
  <c r="K299"/>
  <c r="N304"/>
  <c r="K317"/>
  <c r="N322"/>
  <c r="K333"/>
  <c r="K341"/>
  <c r="K351"/>
  <c r="K359"/>
  <c r="K367"/>
  <c r="K375"/>
  <c r="K383"/>
  <c r="K387"/>
  <c r="K395"/>
  <c r="K405"/>
  <c r="K415"/>
  <c r="K425"/>
  <c r="K435"/>
  <c r="K439"/>
  <c r="K445"/>
  <c r="K449"/>
  <c r="K455"/>
  <c r="K461"/>
  <c r="K475"/>
  <c r="K487"/>
  <c r="N499"/>
  <c r="K509"/>
  <c r="N529"/>
  <c r="K539"/>
  <c r="K549"/>
  <c r="K557"/>
  <c r="E55" i="5"/>
  <c r="E54"/>
  <c r="E53"/>
  <c r="E52"/>
  <c r="E51"/>
  <c r="E40"/>
  <c r="E79"/>
  <c r="D95"/>
  <c r="D94"/>
  <c r="C96"/>
  <c r="C95"/>
  <c r="C94"/>
  <c r="D92"/>
  <c r="D91"/>
  <c r="D88"/>
  <c r="D87"/>
  <c r="E87" s="1"/>
  <c r="D86"/>
  <c r="D84"/>
  <c r="D82"/>
  <c r="D81"/>
  <c r="D80"/>
  <c r="D78"/>
  <c r="D77"/>
  <c r="D76"/>
  <c r="D73"/>
  <c r="D72"/>
  <c r="D71"/>
  <c r="D65"/>
  <c r="D63"/>
  <c r="D62"/>
  <c r="D61"/>
  <c r="D60"/>
  <c r="D59"/>
  <c r="D58"/>
  <c r="D56"/>
  <c r="E56" s="1"/>
  <c r="C92"/>
  <c r="C91"/>
  <c r="C90"/>
  <c r="E90" s="1"/>
  <c r="C88"/>
  <c r="C87"/>
  <c r="C86"/>
  <c r="C84"/>
  <c r="C82"/>
  <c r="C81"/>
  <c r="C80"/>
  <c r="C78"/>
  <c r="C77"/>
  <c r="C76"/>
  <c r="C73"/>
  <c r="C72"/>
  <c r="C71"/>
  <c r="C67"/>
  <c r="C63"/>
  <c r="C62"/>
  <c r="C61"/>
  <c r="C60"/>
  <c r="C59"/>
  <c r="C58"/>
  <c r="C56"/>
  <c r="I97"/>
  <c r="D97" s="1"/>
  <c r="H97"/>
  <c r="C97" s="1"/>
  <c r="I96"/>
  <c r="D96" s="1"/>
  <c r="H96"/>
  <c r="J95"/>
  <c r="J92"/>
  <c r="J86"/>
  <c r="I85"/>
  <c r="D85" s="1"/>
  <c r="H85"/>
  <c r="C85" s="1"/>
  <c r="I83"/>
  <c r="D83" s="1"/>
  <c r="H83"/>
  <c r="C83" s="1"/>
  <c r="J82"/>
  <c r="J81"/>
  <c r="J80"/>
  <c r="J79"/>
  <c r="J76"/>
  <c r="I75"/>
  <c r="D75" s="1"/>
  <c r="E75" s="1"/>
  <c r="H75"/>
  <c r="C75" s="1"/>
  <c r="I74"/>
  <c r="D74" s="1"/>
  <c r="H74"/>
  <c r="C74" s="1"/>
  <c r="I70"/>
  <c r="D70" s="1"/>
  <c r="E70" s="1"/>
  <c r="H70"/>
  <c r="C70" s="1"/>
  <c r="I69"/>
  <c r="D69" s="1"/>
  <c r="H69"/>
  <c r="C69" s="1"/>
  <c r="I68"/>
  <c r="D68" s="1"/>
  <c r="H68"/>
  <c r="C68" s="1"/>
  <c r="I67"/>
  <c r="D67" s="1"/>
  <c r="H67"/>
  <c r="H65"/>
  <c r="C65" s="1"/>
  <c r="I64"/>
  <c r="H64" s="1"/>
  <c r="C64" s="1"/>
  <c r="J60"/>
  <c r="J59"/>
  <c r="I57"/>
  <c r="D57" s="1"/>
  <c r="E57" s="1"/>
  <c r="H57"/>
  <c r="C57" s="1"/>
  <c r="J56"/>
  <c r="E50"/>
  <c r="E86" i="6"/>
  <c r="D88"/>
  <c r="D87"/>
  <c r="E87" s="1"/>
  <c r="D85"/>
  <c r="D84"/>
  <c r="D83"/>
  <c r="D82"/>
  <c r="D79"/>
  <c r="D73"/>
  <c r="E73" s="1"/>
  <c r="D72"/>
  <c r="D71"/>
  <c r="D70"/>
  <c r="E70" s="1"/>
  <c r="D68"/>
  <c r="D66"/>
  <c r="D64"/>
  <c r="D63"/>
  <c r="D62"/>
  <c r="D61"/>
  <c r="D60"/>
  <c r="D59"/>
  <c r="D57"/>
  <c r="E57" s="1"/>
  <c r="D56"/>
  <c r="D55"/>
  <c r="E55" s="1"/>
  <c r="D54"/>
  <c r="D52"/>
  <c r="D51"/>
  <c r="D50"/>
  <c r="E50" s="1"/>
  <c r="D49"/>
  <c r="E49" s="1"/>
  <c r="D48"/>
  <c r="D47"/>
  <c r="D46"/>
  <c r="E46" s="1"/>
  <c r="D45"/>
  <c r="D44"/>
  <c r="C88"/>
  <c r="C87"/>
  <c r="C85"/>
  <c r="C84"/>
  <c r="C83"/>
  <c r="C73"/>
  <c r="C72"/>
  <c r="C71"/>
  <c r="C70"/>
  <c r="C66"/>
  <c r="C57"/>
  <c r="C56"/>
  <c r="E56" s="1"/>
  <c r="C55"/>
  <c r="C54"/>
  <c r="C52"/>
  <c r="C51"/>
  <c r="C50"/>
  <c r="C49"/>
  <c r="C48"/>
  <c r="C47"/>
  <c r="C46"/>
  <c r="C45"/>
  <c r="E45" s="1"/>
  <c r="C44"/>
  <c r="M53"/>
  <c r="N99"/>
  <c r="J99"/>
  <c r="M99" s="1"/>
  <c r="I99"/>
  <c r="L99" s="1"/>
  <c r="N98"/>
  <c r="J98"/>
  <c r="M98" s="1"/>
  <c r="I98"/>
  <c r="L98" s="1"/>
  <c r="M97"/>
  <c r="L97"/>
  <c r="K97"/>
  <c r="N97" s="1"/>
  <c r="N96"/>
  <c r="M96"/>
  <c r="L96"/>
  <c r="M94"/>
  <c r="L94"/>
  <c r="K94"/>
  <c r="N94" s="1"/>
  <c r="N93"/>
  <c r="M93"/>
  <c r="L93"/>
  <c r="N92"/>
  <c r="M92"/>
  <c r="L92"/>
  <c r="N90"/>
  <c r="J90"/>
  <c r="D81" s="1"/>
  <c r="N89"/>
  <c r="J89"/>
  <c r="D80" s="1"/>
  <c r="N88"/>
  <c r="M88"/>
  <c r="I88"/>
  <c r="L88" s="1"/>
  <c r="N87"/>
  <c r="J87"/>
  <c r="M87" s="1"/>
  <c r="N86"/>
  <c r="J86"/>
  <c r="M86" s="1"/>
  <c r="N85"/>
  <c r="M85"/>
  <c r="J85"/>
  <c r="D76" s="1"/>
  <c r="I85"/>
  <c r="C76" s="1"/>
  <c r="N84"/>
  <c r="M84"/>
  <c r="J84"/>
  <c r="D75" s="1"/>
  <c r="I84"/>
  <c r="L84" s="1"/>
  <c r="N83"/>
  <c r="J83"/>
  <c r="M83" s="1"/>
  <c r="N82"/>
  <c r="M82"/>
  <c r="L82"/>
  <c r="N81"/>
  <c r="M81"/>
  <c r="L81"/>
  <c r="M80"/>
  <c r="L80"/>
  <c r="K80"/>
  <c r="N80" s="1"/>
  <c r="N79"/>
  <c r="M79"/>
  <c r="L79"/>
  <c r="N78"/>
  <c r="M78"/>
  <c r="J78"/>
  <c r="D69" s="1"/>
  <c r="I78"/>
  <c r="C69" s="1"/>
  <c r="N77"/>
  <c r="M77"/>
  <c r="I77"/>
  <c r="L77" s="1"/>
  <c r="N76"/>
  <c r="J76"/>
  <c r="I76" s="1"/>
  <c r="N75"/>
  <c r="M75"/>
  <c r="L75"/>
  <c r="N74"/>
  <c r="M74"/>
  <c r="J74"/>
  <c r="D65" s="1"/>
  <c r="I74"/>
  <c r="L74" s="1"/>
  <c r="N73"/>
  <c r="M73"/>
  <c r="I73"/>
  <c r="L73" s="1"/>
  <c r="N72"/>
  <c r="M72"/>
  <c r="I72"/>
  <c r="L72" s="1"/>
  <c r="N71"/>
  <c r="M71"/>
  <c r="I71"/>
  <c r="L71" s="1"/>
  <c r="N70"/>
  <c r="M70"/>
  <c r="I70"/>
  <c r="L70" s="1"/>
  <c r="N69"/>
  <c r="M69"/>
  <c r="I69"/>
  <c r="L69" s="1"/>
  <c r="N68"/>
  <c r="M68"/>
  <c r="I68"/>
  <c r="L68" s="1"/>
  <c r="N67"/>
  <c r="J67"/>
  <c r="M67" s="1"/>
  <c r="N66"/>
  <c r="M66"/>
  <c r="L66"/>
  <c r="N65"/>
  <c r="M65"/>
  <c r="L65"/>
  <c r="M64"/>
  <c r="L64"/>
  <c r="K64"/>
  <c r="N64" s="1"/>
  <c r="N63"/>
  <c r="M63"/>
  <c r="L63"/>
  <c r="N62"/>
  <c r="M62"/>
  <c r="J62"/>
  <c r="D53" s="1"/>
  <c r="I62"/>
  <c r="C53" s="1"/>
  <c r="N61"/>
  <c r="M61"/>
  <c r="L61"/>
  <c r="N60"/>
  <c r="M60"/>
  <c r="L60"/>
  <c r="K60"/>
  <c r="N59"/>
  <c r="M59"/>
  <c r="L59"/>
  <c r="N58"/>
  <c r="M58"/>
  <c r="L58"/>
  <c r="M57"/>
  <c r="L57"/>
  <c r="K57"/>
  <c r="N57" s="1"/>
  <c r="N56"/>
  <c r="M56"/>
  <c r="L56"/>
  <c r="N55"/>
  <c r="M55"/>
  <c r="L55"/>
  <c r="K55"/>
  <c r="N54"/>
  <c r="M54"/>
  <c r="L54"/>
  <c r="L53"/>
  <c r="K53"/>
  <c r="N53" s="1"/>
  <c r="N50"/>
  <c r="M50"/>
  <c r="L50"/>
  <c r="N49"/>
  <c r="M49"/>
  <c r="L49"/>
  <c r="N48"/>
  <c r="L48"/>
  <c r="J48"/>
  <c r="M48" s="1"/>
  <c r="N47"/>
  <c r="M47"/>
  <c r="L47"/>
  <c r="E53" l="1"/>
  <c r="E69"/>
  <c r="I89"/>
  <c r="L89" s="1"/>
  <c r="I90"/>
  <c r="C81" s="1"/>
  <c r="C62"/>
  <c r="C79"/>
  <c r="E79" s="1"/>
  <c r="E54"/>
  <c r="E83"/>
  <c r="E88"/>
  <c r="C60"/>
  <c r="E60" s="1"/>
  <c r="C68"/>
  <c r="E68" s="1"/>
  <c r="E62"/>
  <c r="D67"/>
  <c r="E76"/>
  <c r="M89"/>
  <c r="M90"/>
  <c r="E44"/>
  <c r="E48"/>
  <c r="E52"/>
  <c r="E72"/>
  <c r="E84"/>
  <c r="C90"/>
  <c r="E47"/>
  <c r="E51"/>
  <c r="E66"/>
  <c r="E71"/>
  <c r="E85"/>
  <c r="C64"/>
  <c r="E64" s="1"/>
  <c r="E77" i="5"/>
  <c r="E82"/>
  <c r="E94"/>
  <c r="E97"/>
  <c r="E85"/>
  <c r="E68"/>
  <c r="E92"/>
  <c r="E60"/>
  <c r="E65"/>
  <c r="E73"/>
  <c r="E78"/>
  <c r="E59"/>
  <c r="E63"/>
  <c r="E72"/>
  <c r="E76"/>
  <c r="E81"/>
  <c r="E86"/>
  <c r="E67"/>
  <c r="E83"/>
  <c r="E58"/>
  <c r="E62"/>
  <c r="E71"/>
  <c r="E88"/>
  <c r="E61"/>
  <c r="E69"/>
  <c r="E74"/>
  <c r="E80"/>
  <c r="E84"/>
  <c r="E91"/>
  <c r="E96"/>
  <c r="E95"/>
  <c r="D64"/>
  <c r="E64" s="1"/>
  <c r="E81" i="6"/>
  <c r="L76"/>
  <c r="C67"/>
  <c r="E67" s="1"/>
  <c r="C80"/>
  <c r="E80" s="1"/>
  <c r="M76"/>
  <c r="C59"/>
  <c r="E59" s="1"/>
  <c r="C63"/>
  <c r="E63" s="1"/>
  <c r="C75"/>
  <c r="E75" s="1"/>
  <c r="C89"/>
  <c r="D58"/>
  <c r="D74"/>
  <c r="D78"/>
  <c r="L62"/>
  <c r="L78"/>
  <c r="L85"/>
  <c r="D77"/>
  <c r="D90"/>
  <c r="C61"/>
  <c r="E61" s="1"/>
  <c r="C65"/>
  <c r="E65" s="1"/>
  <c r="D89"/>
  <c r="E89" s="1"/>
  <c r="I67"/>
  <c r="I83"/>
  <c r="I87"/>
  <c r="I86"/>
  <c r="G21" i="36"/>
  <c r="F21"/>
  <c r="D21"/>
  <c r="C21"/>
  <c r="J78" i="4"/>
  <c r="G78"/>
  <c r="D78"/>
  <c r="J56" i="3"/>
  <c r="G56"/>
  <c r="D56"/>
  <c r="H6" i="14"/>
  <c r="I6"/>
  <c r="H7"/>
  <c r="I7"/>
  <c r="J7" s="1"/>
  <c r="H8"/>
  <c r="I8"/>
  <c r="J8" s="1"/>
  <c r="L8" s="1"/>
  <c r="K8" s="1"/>
  <c r="H9"/>
  <c r="I9"/>
  <c r="D11"/>
  <c r="H11" s="1"/>
  <c r="I11"/>
  <c r="J11" s="1"/>
  <c r="D12"/>
  <c r="H12" s="1"/>
  <c r="I12"/>
  <c r="D13"/>
  <c r="H13" s="1"/>
  <c r="I13"/>
  <c r="J13" s="1"/>
  <c r="D14"/>
  <c r="H14" s="1"/>
  <c r="I14"/>
  <c r="J14" s="1"/>
  <c r="D15"/>
  <c r="H15" s="1"/>
  <c r="I15"/>
  <c r="J15" s="1"/>
  <c r="D16"/>
  <c r="H16" s="1"/>
  <c r="I16"/>
  <c r="D17"/>
  <c r="H17" s="1"/>
  <c r="I17"/>
  <c r="J17" s="1"/>
  <c r="D18"/>
  <c r="H18" s="1"/>
  <c r="I18"/>
  <c r="J18" s="1"/>
  <c r="D19"/>
  <c r="H19" s="1"/>
  <c r="I19"/>
  <c r="J19" s="1"/>
  <c r="D20"/>
  <c r="H20" s="1"/>
  <c r="I20"/>
  <c r="D21"/>
  <c r="H21" s="1"/>
  <c r="I21"/>
  <c r="J21" s="1"/>
  <c r="D22"/>
  <c r="H22" s="1"/>
  <c r="I22"/>
  <c r="D23"/>
  <c r="H23" s="1"/>
  <c r="I23"/>
  <c r="J23" s="1"/>
  <c r="D24"/>
  <c r="H24" s="1"/>
  <c r="I24"/>
  <c r="J24" s="1"/>
  <c r="D25"/>
  <c r="H25" s="1"/>
  <c r="I25"/>
  <c r="J25" s="1"/>
  <c r="D26"/>
  <c r="H26" s="1"/>
  <c r="I26"/>
  <c r="D27"/>
  <c r="H27" s="1"/>
  <c r="I27"/>
  <c r="J27" s="1"/>
  <c r="D28"/>
  <c r="H28" s="1"/>
  <c r="I28"/>
  <c r="J28" s="1"/>
  <c r="D29"/>
  <c r="H29" s="1"/>
  <c r="I29"/>
  <c r="J29" s="1"/>
  <c r="D30"/>
  <c r="H30" s="1"/>
  <c r="I30"/>
  <c r="D31"/>
  <c r="H31" s="1"/>
  <c r="E31"/>
  <c r="I31" s="1"/>
  <c r="E32"/>
  <c r="D32" s="1"/>
  <c r="H32" s="1"/>
  <c r="E33"/>
  <c r="D33" s="1"/>
  <c r="H33" s="1"/>
  <c r="E34"/>
  <c r="D34" s="1"/>
  <c r="H34" s="1"/>
  <c r="D35"/>
  <c r="H35" s="1"/>
  <c r="E35"/>
  <c r="I35" s="1"/>
  <c r="D36"/>
  <c r="H36" s="1"/>
  <c r="E36"/>
  <c r="I36" s="1"/>
  <c r="D37"/>
  <c r="E37"/>
  <c r="I37" s="1"/>
  <c r="H37"/>
  <c r="D38"/>
  <c r="H38" s="1"/>
  <c r="E38"/>
  <c r="I38" s="1"/>
  <c r="J38" s="1"/>
  <c r="D39"/>
  <c r="H39" s="1"/>
  <c r="E39"/>
  <c r="I39" s="1"/>
  <c r="D40"/>
  <c r="H40" s="1"/>
  <c r="E40"/>
  <c r="I40" s="1"/>
  <c r="D41"/>
  <c r="H41" s="1"/>
  <c r="E41"/>
  <c r="I41" s="1"/>
  <c r="D42"/>
  <c r="H42" s="1"/>
  <c r="E42"/>
  <c r="I42" s="1"/>
  <c r="J42" s="1"/>
  <c r="D43"/>
  <c r="H43" s="1"/>
  <c r="E43"/>
  <c r="I43" s="1"/>
  <c r="D44"/>
  <c r="H44" s="1"/>
  <c r="E44"/>
  <c r="I44" s="1"/>
  <c r="D45"/>
  <c r="H45" s="1"/>
  <c r="E45"/>
  <c r="I45" s="1"/>
  <c r="D46"/>
  <c r="H46" s="1"/>
  <c r="E46"/>
  <c r="I46" s="1"/>
  <c r="D47"/>
  <c r="H47" s="1"/>
  <c r="E47"/>
  <c r="I47" s="1"/>
  <c r="D48"/>
  <c r="H48" s="1"/>
  <c r="E48"/>
  <c r="I48" s="1"/>
  <c r="D49"/>
  <c r="E49"/>
  <c r="I49" s="1"/>
  <c r="H49"/>
  <c r="D50"/>
  <c r="H50" s="1"/>
  <c r="E50"/>
  <c r="I50" s="1"/>
  <c r="J50" s="1"/>
  <c r="D51"/>
  <c r="H51" s="1"/>
  <c r="E51"/>
  <c r="I51" s="1"/>
  <c r="D52"/>
  <c r="H52" s="1"/>
  <c r="E52"/>
  <c r="I52" s="1"/>
  <c r="D53"/>
  <c r="E53"/>
  <c r="I53" s="1"/>
  <c r="H53"/>
  <c r="D54"/>
  <c r="H54" s="1"/>
  <c r="E54"/>
  <c r="I54" s="1"/>
  <c r="J54" s="1"/>
  <c r="D55"/>
  <c r="H55" s="1"/>
  <c r="E55"/>
  <c r="I55" s="1"/>
  <c r="D56"/>
  <c r="H56" s="1"/>
  <c r="E56"/>
  <c r="I56" s="1"/>
  <c r="D57"/>
  <c r="H57" s="1"/>
  <c r="E57"/>
  <c r="I57" s="1"/>
  <c r="D58"/>
  <c r="H58" s="1"/>
  <c r="E58"/>
  <c r="I58" s="1"/>
  <c r="D59"/>
  <c r="H59" s="1"/>
  <c r="E59"/>
  <c r="I59" s="1"/>
  <c r="D60"/>
  <c r="H60" s="1"/>
  <c r="E60"/>
  <c r="I60" s="1"/>
  <c r="D61"/>
  <c r="H61" s="1"/>
  <c r="E61"/>
  <c r="I61" s="1"/>
  <c r="D62"/>
  <c r="H62" s="1"/>
  <c r="E62"/>
  <c r="I62" s="1"/>
  <c r="D63"/>
  <c r="H63" s="1"/>
  <c r="E63"/>
  <c r="I63" s="1"/>
  <c r="D64"/>
  <c r="H64" s="1"/>
  <c r="E64"/>
  <c r="I64" s="1"/>
  <c r="D65"/>
  <c r="H65" s="1"/>
  <c r="E65"/>
  <c r="I65" s="1"/>
  <c r="D66"/>
  <c r="H66" s="1"/>
  <c r="E66"/>
  <c r="I66" s="1"/>
  <c r="D67"/>
  <c r="H67" s="1"/>
  <c r="E67"/>
  <c r="I67" s="1"/>
  <c r="D68"/>
  <c r="H68" s="1"/>
  <c r="E68"/>
  <c r="I68" s="1"/>
  <c r="D69"/>
  <c r="H69" s="1"/>
  <c r="E69"/>
  <c r="I69" s="1"/>
  <c r="D70"/>
  <c r="H70" s="1"/>
  <c r="E70"/>
  <c r="I70" s="1"/>
  <c r="J70" s="1"/>
  <c r="D71"/>
  <c r="H71" s="1"/>
  <c r="E71"/>
  <c r="I71" s="1"/>
  <c r="D72"/>
  <c r="H72" s="1"/>
  <c r="E72"/>
  <c r="I72" s="1"/>
  <c r="D73"/>
  <c r="E73"/>
  <c r="I73" s="1"/>
  <c r="H73"/>
  <c r="D74"/>
  <c r="H74" s="1"/>
  <c r="E74"/>
  <c r="I74" s="1"/>
  <c r="F151"/>
  <c r="D151" s="1"/>
  <c r="H151" s="1"/>
  <c r="F150"/>
  <c r="D150" s="1"/>
  <c r="H150" s="1"/>
  <c r="F149"/>
  <c r="D149" s="1"/>
  <c r="H149" s="1"/>
  <c r="F148"/>
  <c r="D148" s="1"/>
  <c r="H148" s="1"/>
  <c r="F147"/>
  <c r="D147" s="1"/>
  <c r="H147" s="1"/>
  <c r="F146"/>
  <c r="D146" s="1"/>
  <c r="H146" s="1"/>
  <c r="F145"/>
  <c r="D145" s="1"/>
  <c r="H145" s="1"/>
  <c r="F144"/>
  <c r="D144" s="1"/>
  <c r="H144" s="1"/>
  <c r="F143"/>
  <c r="D143" s="1"/>
  <c r="H143" s="1"/>
  <c r="F142"/>
  <c r="D142" s="1"/>
  <c r="H142" s="1"/>
  <c r="F141"/>
  <c r="D141" s="1"/>
  <c r="H141" s="1"/>
  <c r="F140"/>
  <c r="D140" s="1"/>
  <c r="H140" s="1"/>
  <c r="F139"/>
  <c r="D139" s="1"/>
  <c r="H139" s="1"/>
  <c r="F138"/>
  <c r="D138" s="1"/>
  <c r="H138" s="1"/>
  <c r="F137"/>
  <c r="D137" s="1"/>
  <c r="H137" s="1"/>
  <c r="F136"/>
  <c r="D136" s="1"/>
  <c r="H136" s="1"/>
  <c r="F135"/>
  <c r="D135" s="1"/>
  <c r="H135" s="1"/>
  <c r="F134"/>
  <c r="D134" s="1"/>
  <c r="H134" s="1"/>
  <c r="F133"/>
  <c r="D133" s="1"/>
  <c r="H133" s="1"/>
  <c r="F132"/>
  <c r="D132" s="1"/>
  <c r="H132" s="1"/>
  <c r="F131"/>
  <c r="D131" s="1"/>
  <c r="H131" s="1"/>
  <c r="F130"/>
  <c r="D130" s="1"/>
  <c r="H130" s="1"/>
  <c r="F129"/>
  <c r="D129" s="1"/>
  <c r="H129" s="1"/>
  <c r="F128"/>
  <c r="D128" s="1"/>
  <c r="H128" s="1"/>
  <c r="F127"/>
  <c r="D127" s="1"/>
  <c r="H127" s="1"/>
  <c r="F126"/>
  <c r="D126" s="1"/>
  <c r="H126" s="1"/>
  <c r="F125"/>
  <c r="D125" s="1"/>
  <c r="H125" s="1"/>
  <c r="F124"/>
  <c r="D124" s="1"/>
  <c r="H124" s="1"/>
  <c r="F123"/>
  <c r="D123" s="1"/>
  <c r="H123" s="1"/>
  <c r="F122"/>
  <c r="D122" s="1"/>
  <c r="H122" s="1"/>
  <c r="F121"/>
  <c r="D121" s="1"/>
  <c r="H121" s="1"/>
  <c r="F120"/>
  <c r="D120" s="1"/>
  <c r="H120" s="1"/>
  <c r="F119"/>
  <c r="D119" s="1"/>
  <c r="H119" s="1"/>
  <c r="F118"/>
  <c r="D118" s="1"/>
  <c r="H118" s="1"/>
  <c r="F117"/>
  <c r="D117" s="1"/>
  <c r="H117" s="1"/>
  <c r="F116"/>
  <c r="D116" s="1"/>
  <c r="H116" s="1"/>
  <c r="F115"/>
  <c r="D115" s="1"/>
  <c r="H115" s="1"/>
  <c r="F114"/>
  <c r="D114" s="1"/>
  <c r="H114" s="1"/>
  <c r="F113"/>
  <c r="D113" s="1"/>
  <c r="H113" s="1"/>
  <c r="F112"/>
  <c r="D112" s="1"/>
  <c r="H112" s="1"/>
  <c r="F111"/>
  <c r="F110"/>
  <c r="F109"/>
  <c r="F108"/>
  <c r="D108" s="1"/>
  <c r="H108" s="1"/>
  <c r="F107"/>
  <c r="I107" s="1"/>
  <c r="F106"/>
  <c r="F105"/>
  <c r="I105" s="1"/>
  <c r="J105" s="1"/>
  <c r="F104"/>
  <c r="D104" s="1"/>
  <c r="H104" s="1"/>
  <c r="F103"/>
  <c r="I103" s="1"/>
  <c r="F102"/>
  <c r="F101"/>
  <c r="D101" s="1"/>
  <c r="H101" s="1"/>
  <c r="F100"/>
  <c r="I100" s="1"/>
  <c r="F99"/>
  <c r="I99" s="1"/>
  <c r="F98"/>
  <c r="F97"/>
  <c r="I97" s="1"/>
  <c r="J97" s="1"/>
  <c r="F96"/>
  <c r="I96" s="1"/>
  <c r="F95"/>
  <c r="I95" s="1"/>
  <c r="F94"/>
  <c r="F93"/>
  <c r="D93" s="1"/>
  <c r="H93" s="1"/>
  <c r="F92"/>
  <c r="I92" s="1"/>
  <c r="F91"/>
  <c r="I91" s="1"/>
  <c r="F90"/>
  <c r="F89"/>
  <c r="I89" s="1"/>
  <c r="J89" s="1"/>
  <c r="F88"/>
  <c r="D88" s="1"/>
  <c r="H88" s="1"/>
  <c r="F86"/>
  <c r="E86"/>
  <c r="D86"/>
  <c r="H86" s="1"/>
  <c r="F85"/>
  <c r="E85"/>
  <c r="D85"/>
  <c r="H85" s="1"/>
  <c r="F84"/>
  <c r="E84"/>
  <c r="D84"/>
  <c r="H84" s="1"/>
  <c r="F83"/>
  <c r="I83" s="1"/>
  <c r="D83"/>
  <c r="H83" s="1"/>
  <c r="F13" i="12"/>
  <c r="F12"/>
  <c r="F11"/>
  <c r="F10"/>
  <c r="D78"/>
  <c r="C78"/>
  <c r="F78" s="1"/>
  <c r="D77"/>
  <c r="C77"/>
  <c r="F77" s="1"/>
  <c r="D76"/>
  <c r="C76"/>
  <c r="F76" s="1"/>
  <c r="D75"/>
  <c r="C75"/>
  <c r="F75" s="1"/>
  <c r="D74"/>
  <c r="C74"/>
  <c r="F74" s="1"/>
  <c r="D73"/>
  <c r="C73"/>
  <c r="F73" s="1"/>
  <c r="D72"/>
  <c r="C72"/>
  <c r="F72" s="1"/>
  <c r="D71"/>
  <c r="C71"/>
  <c r="F71" s="1"/>
  <c r="D70"/>
  <c r="C70"/>
  <c r="F70" s="1"/>
  <c r="D69"/>
  <c r="C69"/>
  <c r="F69" s="1"/>
  <c r="D68"/>
  <c r="C68"/>
  <c r="F68" s="1"/>
  <c r="D67"/>
  <c r="C67"/>
  <c r="F67" s="1"/>
  <c r="D66"/>
  <c r="C66"/>
  <c r="F66" s="1"/>
  <c r="D65"/>
  <c r="C65"/>
  <c r="F65" s="1"/>
  <c r="D64"/>
  <c r="C64"/>
  <c r="F64" s="1"/>
  <c r="D63"/>
  <c r="C63"/>
  <c r="F63" s="1"/>
  <c r="D62"/>
  <c r="C62"/>
  <c r="F62" s="1"/>
  <c r="D61"/>
  <c r="C61"/>
  <c r="F61" s="1"/>
  <c r="D60"/>
  <c r="C60"/>
  <c r="F60" s="1"/>
  <c r="D59"/>
  <c r="C59"/>
  <c r="F59" s="1"/>
  <c r="D58"/>
  <c r="C58"/>
  <c r="F58" s="1"/>
  <c r="D57"/>
  <c r="C57"/>
  <c r="F57" s="1"/>
  <c r="D56"/>
  <c r="C56"/>
  <c r="F56" s="1"/>
  <c r="D55"/>
  <c r="C55"/>
  <c r="F55" s="1"/>
  <c r="D54"/>
  <c r="C54"/>
  <c r="F54" s="1"/>
  <c r="D53"/>
  <c r="C53"/>
  <c r="F53" s="1"/>
  <c r="D52"/>
  <c r="C52"/>
  <c r="F52" s="1"/>
  <c r="D51"/>
  <c r="C51"/>
  <c r="F51" s="1"/>
  <c r="D50"/>
  <c r="C50"/>
  <c r="F50" s="1"/>
  <c r="D49"/>
  <c r="C49"/>
  <c r="F49" s="1"/>
  <c r="D48"/>
  <c r="C48"/>
  <c r="F48" s="1"/>
  <c r="D47"/>
  <c r="C47"/>
  <c r="F47" s="1"/>
  <c r="D46"/>
  <c r="C46"/>
  <c r="F46" s="1"/>
  <c r="D45"/>
  <c r="C45"/>
  <c r="F45" s="1"/>
  <c r="D44"/>
  <c r="C44"/>
  <c r="F44" s="1"/>
  <c r="D43"/>
  <c r="C43"/>
  <c r="F43" s="1"/>
  <c r="D42"/>
  <c r="C42"/>
  <c r="F42" s="1"/>
  <c r="D41"/>
  <c r="C41"/>
  <c r="F41" s="1"/>
  <c r="D40"/>
  <c r="C40"/>
  <c r="F40" s="1"/>
  <c r="D39"/>
  <c r="C39"/>
  <c r="F39" s="1"/>
  <c r="D38"/>
  <c r="C38" s="1"/>
  <c r="F38" s="1"/>
  <c r="D37"/>
  <c r="C37" s="1"/>
  <c r="F37" s="1"/>
  <c r="D36"/>
  <c r="C36" s="1"/>
  <c r="F36" s="1"/>
  <c r="D35"/>
  <c r="C35"/>
  <c r="F35" s="1"/>
  <c r="C34"/>
  <c r="F34" s="1"/>
  <c r="C33"/>
  <c r="F33" s="1"/>
  <c r="C32"/>
  <c r="F32" s="1"/>
  <c r="C31"/>
  <c r="F31" s="1"/>
  <c r="C30"/>
  <c r="F30" s="1"/>
  <c r="C29"/>
  <c r="F29" s="1"/>
  <c r="C28"/>
  <c r="F28" s="1"/>
  <c r="C27"/>
  <c r="F27" s="1"/>
  <c r="C26"/>
  <c r="F26" s="1"/>
  <c r="C25"/>
  <c r="F25" s="1"/>
  <c r="C24"/>
  <c r="F24" s="1"/>
  <c r="C23"/>
  <c r="F23" s="1"/>
  <c r="C22"/>
  <c r="F22" s="1"/>
  <c r="C21"/>
  <c r="F21" s="1"/>
  <c r="C20"/>
  <c r="F20" s="1"/>
  <c r="C19"/>
  <c r="F19" s="1"/>
  <c r="C18"/>
  <c r="F18" s="1"/>
  <c r="C17"/>
  <c r="F17" s="1"/>
  <c r="C16"/>
  <c r="F16" s="1"/>
  <c r="C15"/>
  <c r="F15" s="1"/>
  <c r="D237" i="6"/>
  <c r="C237"/>
  <c r="F237" s="1"/>
  <c r="D236"/>
  <c r="C236"/>
  <c r="F236" s="1"/>
  <c r="F235"/>
  <c r="E235"/>
  <c r="F234"/>
  <c r="F232"/>
  <c r="E232"/>
  <c r="F231"/>
  <c r="F230"/>
  <c r="D228"/>
  <c r="C228" s="1"/>
  <c r="F228" s="1"/>
  <c r="D227"/>
  <c r="C226"/>
  <c r="F226" s="1"/>
  <c r="D225"/>
  <c r="D224"/>
  <c r="C224" s="1"/>
  <c r="F224" s="1"/>
  <c r="D223"/>
  <c r="C223" s="1"/>
  <c r="F223" s="1"/>
  <c r="D222"/>
  <c r="D221"/>
  <c r="F220"/>
  <c r="F219"/>
  <c r="F218"/>
  <c r="E218"/>
  <c r="F217"/>
  <c r="F216"/>
  <c r="E216"/>
  <c r="D215"/>
  <c r="C215"/>
  <c r="F215" s="1"/>
  <c r="C214"/>
  <c r="F214" s="1"/>
  <c r="D213"/>
  <c r="F212"/>
  <c r="C211"/>
  <c r="F211" s="1"/>
  <c r="F210"/>
  <c r="F209"/>
  <c r="E209"/>
  <c r="D208"/>
  <c r="C208"/>
  <c r="F208" s="1"/>
  <c r="D207"/>
  <c r="C207"/>
  <c r="F207" s="1"/>
  <c r="C206"/>
  <c r="F206" s="1"/>
  <c r="C205"/>
  <c r="F205" s="1"/>
  <c r="F204"/>
  <c r="C204"/>
  <c r="C203"/>
  <c r="F203" s="1"/>
  <c r="C202"/>
  <c r="F202" s="1"/>
  <c r="C201"/>
  <c r="F201" s="1"/>
  <c r="D200"/>
  <c r="F199"/>
  <c r="F198"/>
  <c r="F197"/>
  <c r="F196"/>
  <c r="E196"/>
  <c r="F195"/>
  <c r="D194"/>
  <c r="C194"/>
  <c r="F194" s="1"/>
  <c r="F193"/>
  <c r="F192"/>
  <c r="E192"/>
  <c r="F191"/>
  <c r="E191"/>
  <c r="F190"/>
  <c r="F189"/>
  <c r="E189"/>
  <c r="F188"/>
  <c r="F187"/>
  <c r="D186"/>
  <c r="C186"/>
  <c r="F186" s="1"/>
  <c r="F185"/>
  <c r="E185"/>
  <c r="F184"/>
  <c r="E184"/>
  <c r="F183"/>
  <c r="F182"/>
  <c r="E182"/>
  <c r="F181"/>
  <c r="F180"/>
  <c r="E180"/>
  <c r="F179"/>
  <c r="F178"/>
  <c r="E178"/>
  <c r="F177"/>
  <c r="F176"/>
  <c r="E176"/>
  <c r="F175"/>
  <c r="F174"/>
  <c r="E174"/>
  <c r="J29" i="4"/>
  <c r="G29"/>
  <c r="D29"/>
  <c r="J28"/>
  <c r="G28"/>
  <c r="D28"/>
  <c r="J27"/>
  <c r="G27"/>
  <c r="D27"/>
  <c r="K14"/>
  <c r="H14"/>
  <c r="E14"/>
  <c r="K13"/>
  <c r="H13"/>
  <c r="E13"/>
  <c r="E80" i="2"/>
  <c r="E79"/>
  <c r="E78"/>
  <c r="D20"/>
  <c r="C20"/>
  <c r="D19"/>
  <c r="C19"/>
  <c r="D18"/>
  <c r="C18"/>
  <c r="E90" i="6" l="1"/>
  <c r="L90"/>
  <c r="L83"/>
  <c r="C74"/>
  <c r="E74" s="1"/>
  <c r="L87"/>
  <c r="C78"/>
  <c r="E78" s="1"/>
  <c r="L86"/>
  <c r="C77"/>
  <c r="E77"/>
  <c r="L67"/>
  <c r="C58"/>
  <c r="E58" s="1"/>
  <c r="I88" i="14"/>
  <c r="L29"/>
  <c r="K29" s="1"/>
  <c r="L25"/>
  <c r="K25" s="1"/>
  <c r="L21"/>
  <c r="K21" s="1"/>
  <c r="L17"/>
  <c r="K17" s="1"/>
  <c r="I34"/>
  <c r="J34" s="1"/>
  <c r="L34" s="1"/>
  <c r="K34" s="1"/>
  <c r="L18"/>
  <c r="L13"/>
  <c r="K13" s="1"/>
  <c r="L54"/>
  <c r="K54" s="1"/>
  <c r="L50"/>
  <c r="K50" s="1"/>
  <c r="I33"/>
  <c r="L27"/>
  <c r="K27" s="1"/>
  <c r="L23"/>
  <c r="K23" s="1"/>
  <c r="L19"/>
  <c r="K19" s="1"/>
  <c r="L14"/>
  <c r="K14" s="1"/>
  <c r="L70"/>
  <c r="L42"/>
  <c r="K42" s="1"/>
  <c r="L38"/>
  <c r="K38" s="1"/>
  <c r="L28"/>
  <c r="L24"/>
  <c r="L11"/>
  <c r="K11" s="1"/>
  <c r="L7"/>
  <c r="K7" s="1"/>
  <c r="L15"/>
  <c r="K15" s="1"/>
  <c r="J72"/>
  <c r="L72" s="1"/>
  <c r="K72" s="1"/>
  <c r="J68"/>
  <c r="L68" s="1"/>
  <c r="K68" s="1"/>
  <c r="J64"/>
  <c r="L64" s="1"/>
  <c r="K64" s="1"/>
  <c r="J60"/>
  <c r="L60" s="1"/>
  <c r="K60"/>
  <c r="J56"/>
  <c r="L56" s="1"/>
  <c r="K56" s="1"/>
  <c r="J52"/>
  <c r="L52" s="1"/>
  <c r="K52" s="1"/>
  <c r="J48"/>
  <c r="L48" s="1"/>
  <c r="K48" s="1"/>
  <c r="J44"/>
  <c r="L44" s="1"/>
  <c r="K44" s="1"/>
  <c r="J40"/>
  <c r="L40" s="1"/>
  <c r="K40" s="1"/>
  <c r="J36"/>
  <c r="L36" s="1"/>
  <c r="K36" s="1"/>
  <c r="J71"/>
  <c r="L71" s="1"/>
  <c r="K71" s="1"/>
  <c r="J67"/>
  <c r="L67" s="1"/>
  <c r="K67" s="1"/>
  <c r="J63"/>
  <c r="L63" s="1"/>
  <c r="K63" s="1"/>
  <c r="J59"/>
  <c r="L59" s="1"/>
  <c r="K59" s="1"/>
  <c r="J55"/>
  <c r="L55" s="1"/>
  <c r="K55" s="1"/>
  <c r="J51"/>
  <c r="L51" s="1"/>
  <c r="K51" s="1"/>
  <c r="J47"/>
  <c r="L47" s="1"/>
  <c r="K47" s="1"/>
  <c r="J43"/>
  <c r="L43" s="1"/>
  <c r="K43" s="1"/>
  <c r="J39"/>
  <c r="L39" s="1"/>
  <c r="K39" s="1"/>
  <c r="J35"/>
  <c r="L35" s="1"/>
  <c r="K35" s="1"/>
  <c r="J31"/>
  <c r="L31" s="1"/>
  <c r="K31" s="1"/>
  <c r="J74"/>
  <c r="L74" s="1"/>
  <c r="K74" s="1"/>
  <c r="J66"/>
  <c r="L66" s="1"/>
  <c r="K66" s="1"/>
  <c r="J62"/>
  <c r="L62" s="1"/>
  <c r="K62" s="1"/>
  <c r="J58"/>
  <c r="L58" s="1"/>
  <c r="K58" s="1"/>
  <c r="J46"/>
  <c r="L46" s="1"/>
  <c r="K46" s="1"/>
  <c r="J30"/>
  <c r="L30" s="1"/>
  <c r="K30" s="1"/>
  <c r="J26"/>
  <c r="L26" s="1"/>
  <c r="K26" s="1"/>
  <c r="J22"/>
  <c r="L22" s="1"/>
  <c r="K22" s="1"/>
  <c r="J20"/>
  <c r="L20" s="1"/>
  <c r="K20" s="1"/>
  <c r="J16"/>
  <c r="L16" s="1"/>
  <c r="K16" s="1"/>
  <c r="J12"/>
  <c r="L12" s="1"/>
  <c r="K12" s="1"/>
  <c r="J9"/>
  <c r="L9" s="1"/>
  <c r="K9" s="1"/>
  <c r="J73"/>
  <c r="L73" s="1"/>
  <c r="K73" s="1"/>
  <c r="K70"/>
  <c r="J69"/>
  <c r="L69" s="1"/>
  <c r="K69" s="1"/>
  <c r="J65"/>
  <c r="L65" s="1"/>
  <c r="K65" s="1"/>
  <c r="J61"/>
  <c r="L61" s="1"/>
  <c r="K61" s="1"/>
  <c r="J57"/>
  <c r="L57" s="1"/>
  <c r="K57" s="1"/>
  <c r="J53"/>
  <c r="L53" s="1"/>
  <c r="K53" s="1"/>
  <c r="J49"/>
  <c r="L49" s="1"/>
  <c r="K49" s="1"/>
  <c r="J45"/>
  <c r="L45" s="1"/>
  <c r="K45" s="1"/>
  <c r="J41"/>
  <c r="L41" s="1"/>
  <c r="K41" s="1"/>
  <c r="J37"/>
  <c r="L37" s="1"/>
  <c r="K37" s="1"/>
  <c r="J33"/>
  <c r="L33" s="1"/>
  <c r="K33" s="1"/>
  <c r="I32"/>
  <c r="K28"/>
  <c r="K24"/>
  <c r="K18"/>
  <c r="J6"/>
  <c r="L6" s="1"/>
  <c r="K6" s="1"/>
  <c r="D96"/>
  <c r="H96" s="1"/>
  <c r="I104"/>
  <c r="J104" s="1"/>
  <c r="L104" s="1"/>
  <c r="K104" s="1"/>
  <c r="D89"/>
  <c r="H89" s="1"/>
  <c r="L89" s="1"/>
  <c r="K89" s="1"/>
  <c r="D97"/>
  <c r="H97" s="1"/>
  <c r="D105"/>
  <c r="H105" s="1"/>
  <c r="L105" s="1"/>
  <c r="K105" s="1"/>
  <c r="I93"/>
  <c r="I101"/>
  <c r="J101" s="1"/>
  <c r="L101" s="1"/>
  <c r="K101" s="1"/>
  <c r="L97"/>
  <c r="K97" s="1"/>
  <c r="I84"/>
  <c r="J84" s="1"/>
  <c r="L84" s="1"/>
  <c r="K84" s="1"/>
  <c r="I85"/>
  <c r="J85" s="1"/>
  <c r="L85" s="1"/>
  <c r="K85" s="1"/>
  <c r="I86"/>
  <c r="J86" s="1"/>
  <c r="L86" s="1"/>
  <c r="K86" s="1"/>
  <c r="D92"/>
  <c r="H92" s="1"/>
  <c r="D100"/>
  <c r="H100" s="1"/>
  <c r="J93"/>
  <c r="L93" s="1"/>
  <c r="K93" s="1"/>
  <c r="J88"/>
  <c r="L88" s="1"/>
  <c r="K88" s="1"/>
  <c r="J95"/>
  <c r="I102"/>
  <c r="D102"/>
  <c r="H102" s="1"/>
  <c r="J83"/>
  <c r="L83" s="1"/>
  <c r="K83" s="1"/>
  <c r="J91"/>
  <c r="I98"/>
  <c r="D98"/>
  <c r="H98" s="1"/>
  <c r="J107"/>
  <c r="I94"/>
  <c r="D94"/>
  <c r="H94" s="1"/>
  <c r="J96"/>
  <c r="J103"/>
  <c r="J100"/>
  <c r="I90"/>
  <c r="D90"/>
  <c r="H90" s="1"/>
  <c r="J92"/>
  <c r="J99"/>
  <c r="I106"/>
  <c r="D106"/>
  <c r="H106" s="1"/>
  <c r="D91"/>
  <c r="H91" s="1"/>
  <c r="D95"/>
  <c r="H95" s="1"/>
  <c r="D99"/>
  <c r="H99" s="1"/>
  <c r="D103"/>
  <c r="H103" s="1"/>
  <c r="D107"/>
  <c r="H107" s="1"/>
  <c r="L107" s="1"/>
  <c r="K107" s="1"/>
  <c r="E108"/>
  <c r="I108" s="1"/>
  <c r="E109"/>
  <c r="I109" s="1"/>
  <c r="E110"/>
  <c r="I110" s="1"/>
  <c r="E111"/>
  <c r="I111" s="1"/>
  <c r="E112"/>
  <c r="I112" s="1"/>
  <c r="E113"/>
  <c r="I113" s="1"/>
  <c r="E114"/>
  <c r="I114" s="1"/>
  <c r="E115"/>
  <c r="I115" s="1"/>
  <c r="E116"/>
  <c r="I116" s="1"/>
  <c r="E117"/>
  <c r="I117" s="1"/>
  <c r="E118"/>
  <c r="I118" s="1"/>
  <c r="E119"/>
  <c r="I119" s="1"/>
  <c r="E120"/>
  <c r="I120" s="1"/>
  <c r="E121"/>
  <c r="I121" s="1"/>
  <c r="E122"/>
  <c r="I122" s="1"/>
  <c r="E123"/>
  <c r="I123" s="1"/>
  <c r="E124"/>
  <c r="I124" s="1"/>
  <c r="E125"/>
  <c r="I125" s="1"/>
  <c r="E126"/>
  <c r="I126" s="1"/>
  <c r="E127"/>
  <c r="I127" s="1"/>
  <c r="E128"/>
  <c r="I128" s="1"/>
  <c r="E129"/>
  <c r="I129" s="1"/>
  <c r="E130"/>
  <c r="I130" s="1"/>
  <c r="E131"/>
  <c r="I131" s="1"/>
  <c r="E132"/>
  <c r="I132" s="1"/>
  <c r="E133"/>
  <c r="I133" s="1"/>
  <c r="E134"/>
  <c r="I134" s="1"/>
  <c r="E135"/>
  <c r="I135" s="1"/>
  <c r="E136"/>
  <c r="I136" s="1"/>
  <c r="E137"/>
  <c r="I137" s="1"/>
  <c r="E138"/>
  <c r="I138" s="1"/>
  <c r="E139"/>
  <c r="I139" s="1"/>
  <c r="E140"/>
  <c r="I140" s="1"/>
  <c r="E141"/>
  <c r="I141" s="1"/>
  <c r="E142"/>
  <c r="I142" s="1"/>
  <c r="E143"/>
  <c r="I143" s="1"/>
  <c r="E144"/>
  <c r="I144" s="1"/>
  <c r="E145"/>
  <c r="I145" s="1"/>
  <c r="E146"/>
  <c r="I146" s="1"/>
  <c r="E147"/>
  <c r="I147" s="1"/>
  <c r="E148"/>
  <c r="I148" s="1"/>
  <c r="E149"/>
  <c r="I149" s="1"/>
  <c r="E150"/>
  <c r="I150" s="1"/>
  <c r="E151"/>
  <c r="I151" s="1"/>
  <c r="C213" i="6"/>
  <c r="F213" s="1"/>
  <c r="C222"/>
  <c r="F222" s="1"/>
  <c r="C227"/>
  <c r="F227" s="1"/>
  <c r="C200"/>
  <c r="F200" s="1"/>
  <c r="C221"/>
  <c r="F221" s="1"/>
  <c r="C225"/>
  <c r="F225" s="1"/>
  <c r="L91" i="14" l="1"/>
  <c r="K91" s="1"/>
  <c r="L95"/>
  <c r="K95" s="1"/>
  <c r="L96"/>
  <c r="K96" s="1"/>
  <c r="J32"/>
  <c r="L32" s="1"/>
  <c r="K32" s="1"/>
  <c r="L92"/>
  <c r="K92" s="1"/>
  <c r="L100"/>
  <c r="K100" s="1"/>
  <c r="J148"/>
  <c r="L148" s="1"/>
  <c r="K148" s="1"/>
  <c r="J140"/>
  <c r="L140" s="1"/>
  <c r="K140" s="1"/>
  <c r="J132"/>
  <c r="L132" s="1"/>
  <c r="K132" s="1"/>
  <c r="J124"/>
  <c r="L124" s="1"/>
  <c r="K124" s="1"/>
  <c r="J116"/>
  <c r="L116" s="1"/>
  <c r="K116" s="1"/>
  <c r="J90"/>
  <c r="L90" s="1"/>
  <c r="K90" s="1"/>
  <c r="J94"/>
  <c r="J98"/>
  <c r="L98" s="1"/>
  <c r="K98" s="1"/>
  <c r="J102"/>
  <c r="L102" s="1"/>
  <c r="K102" s="1"/>
  <c r="J150"/>
  <c r="L150" s="1"/>
  <c r="K150" s="1"/>
  <c r="J146"/>
  <c r="L146" s="1"/>
  <c r="K146" s="1"/>
  <c r="J142"/>
  <c r="L142" s="1"/>
  <c r="K142" s="1"/>
  <c r="J138"/>
  <c r="L138" s="1"/>
  <c r="K138" s="1"/>
  <c r="J134"/>
  <c r="L134" s="1"/>
  <c r="K134" s="1"/>
  <c r="J130"/>
  <c r="L130" s="1"/>
  <c r="K130" s="1"/>
  <c r="J126"/>
  <c r="L126" s="1"/>
  <c r="K126" s="1"/>
  <c r="J122"/>
  <c r="L122" s="1"/>
  <c r="K122" s="1"/>
  <c r="J118"/>
  <c r="L118" s="1"/>
  <c r="K118" s="1"/>
  <c r="J114"/>
  <c r="L114" s="1"/>
  <c r="K114" s="1"/>
  <c r="J110"/>
  <c r="J106"/>
  <c r="L106" s="1"/>
  <c r="K106" s="1"/>
  <c r="L103"/>
  <c r="K103" s="1"/>
  <c r="D109"/>
  <c r="H109" s="1"/>
  <c r="J151"/>
  <c r="L151" s="1"/>
  <c r="K151" s="1"/>
  <c r="J147"/>
  <c r="L147" s="1"/>
  <c r="K147" s="1"/>
  <c r="J143"/>
  <c r="L143" s="1"/>
  <c r="K143" s="1"/>
  <c r="J139"/>
  <c r="L139" s="1"/>
  <c r="K139" s="1"/>
  <c r="J135"/>
  <c r="L135" s="1"/>
  <c r="K135" s="1"/>
  <c r="J131"/>
  <c r="L131" s="1"/>
  <c r="K131" s="1"/>
  <c r="J127"/>
  <c r="L127" s="1"/>
  <c r="K127" s="1"/>
  <c r="J123"/>
  <c r="L123" s="1"/>
  <c r="K123" s="1"/>
  <c r="J119"/>
  <c r="L119" s="1"/>
  <c r="K119" s="1"/>
  <c r="J115"/>
  <c r="L115" s="1"/>
  <c r="K115" s="1"/>
  <c r="J111"/>
  <c r="J144"/>
  <c r="L144" s="1"/>
  <c r="K144" s="1"/>
  <c r="J136"/>
  <c r="L136" s="1"/>
  <c r="K136" s="1"/>
  <c r="J128"/>
  <c r="L128" s="1"/>
  <c r="K128" s="1"/>
  <c r="J120"/>
  <c r="L120" s="1"/>
  <c r="K120" s="1"/>
  <c r="J112"/>
  <c r="L112" s="1"/>
  <c r="K112" s="1"/>
  <c r="J108"/>
  <c r="L108" s="1"/>
  <c r="K108" s="1"/>
  <c r="J149"/>
  <c r="L149" s="1"/>
  <c r="K149" s="1"/>
  <c r="J145"/>
  <c r="L145" s="1"/>
  <c r="K145" s="1"/>
  <c r="J141"/>
  <c r="L141" s="1"/>
  <c r="K141" s="1"/>
  <c r="J137"/>
  <c r="L137" s="1"/>
  <c r="K137" s="1"/>
  <c r="J133"/>
  <c r="L133" s="1"/>
  <c r="K133" s="1"/>
  <c r="J129"/>
  <c r="L129" s="1"/>
  <c r="K129" s="1"/>
  <c r="J125"/>
  <c r="L125" s="1"/>
  <c r="K125" s="1"/>
  <c r="J121"/>
  <c r="L121" s="1"/>
  <c r="K121" s="1"/>
  <c r="J117"/>
  <c r="L117" s="1"/>
  <c r="K117" s="1"/>
  <c r="J113"/>
  <c r="L113" s="1"/>
  <c r="K113" s="1"/>
  <c r="J109"/>
  <c r="L99"/>
  <c r="K99" s="1"/>
  <c r="D111"/>
  <c r="H111" s="1"/>
  <c r="L94"/>
  <c r="K94" s="1"/>
  <c r="D110"/>
  <c r="H110" s="1"/>
  <c r="L110" l="1"/>
  <c r="K110" s="1"/>
  <c r="L111"/>
  <c r="K111" s="1"/>
  <c r="L109"/>
  <c r="K109" s="1"/>
  <c r="H57" i="11" l="1"/>
  <c r="H56"/>
  <c r="H55"/>
  <c r="H54"/>
  <c r="H53"/>
  <c r="H52"/>
  <c r="G52" s="1"/>
  <c r="H51"/>
  <c r="H50"/>
  <c r="G50" s="1"/>
  <c r="F50" s="1"/>
  <c r="H49"/>
  <c r="H48"/>
  <c r="G48" s="1"/>
  <c r="H47"/>
  <c r="H46"/>
  <c r="G46" s="1"/>
  <c r="F46" s="1"/>
  <c r="H45"/>
  <c r="H44"/>
  <c r="G44" s="1"/>
  <c r="H43"/>
  <c r="H42"/>
  <c r="G42" s="1"/>
  <c r="F42" s="1"/>
  <c r="H41"/>
  <c r="H40"/>
  <c r="G40" s="1"/>
  <c r="H39"/>
  <c r="H38"/>
  <c r="G38" s="1"/>
  <c r="F38" s="1"/>
  <c r="H37"/>
  <c r="H36"/>
  <c r="G36" s="1"/>
  <c r="H35"/>
  <c r="H34"/>
  <c r="G34" s="1"/>
  <c r="F34" s="1"/>
  <c r="H33"/>
  <c r="H32"/>
  <c r="G32" s="1"/>
  <c r="H31"/>
  <c r="H30"/>
  <c r="G30" s="1"/>
  <c r="F30" s="1"/>
  <c r="H29"/>
  <c r="H28"/>
  <c r="G28" s="1"/>
  <c r="H27"/>
  <c r="H26"/>
  <c r="G26" s="1"/>
  <c r="F26" s="1"/>
  <c r="H25"/>
  <c r="H24"/>
  <c r="G24" s="1"/>
  <c r="H23"/>
  <c r="H22"/>
  <c r="G22" s="1"/>
  <c r="F22" s="1"/>
  <c r="H21"/>
  <c r="H20"/>
  <c r="G20" s="1"/>
  <c r="H19"/>
  <c r="H18"/>
  <c r="G18" s="1"/>
  <c r="F18" s="1"/>
  <c r="H17"/>
  <c r="H16"/>
  <c r="G16" s="1"/>
  <c r="H15"/>
  <c r="H14"/>
  <c r="G14" s="1"/>
  <c r="F14" s="1"/>
  <c r="H13"/>
  <c r="H12"/>
  <c r="G12" s="1"/>
  <c r="H11"/>
  <c r="H10"/>
  <c r="G10" s="1"/>
  <c r="F10" s="1"/>
  <c r="H9"/>
  <c r="D53"/>
  <c r="C53" s="1"/>
  <c r="D52"/>
  <c r="C52"/>
  <c r="D51"/>
  <c r="C51" s="1"/>
  <c r="D50"/>
  <c r="C50" s="1"/>
  <c r="D49"/>
  <c r="C49" s="1"/>
  <c r="D48"/>
  <c r="C48" s="1"/>
  <c r="D47"/>
  <c r="C47" s="1"/>
  <c r="D46"/>
  <c r="C46" s="1"/>
  <c r="D45"/>
  <c r="C45" s="1"/>
  <c r="D44"/>
  <c r="C44"/>
  <c r="D43"/>
  <c r="C43" s="1"/>
  <c r="D42"/>
  <c r="C42" s="1"/>
  <c r="D41"/>
  <c r="C41" s="1"/>
  <c r="D40"/>
  <c r="C40" s="1"/>
  <c r="D39"/>
  <c r="C39" s="1"/>
  <c r="D38"/>
  <c r="C38" s="1"/>
  <c r="D37"/>
  <c r="C37" s="1"/>
  <c r="D36"/>
  <c r="C36" s="1"/>
  <c r="D35"/>
  <c r="C35" s="1"/>
  <c r="D34"/>
  <c r="C34" s="1"/>
  <c r="D33"/>
  <c r="C33" s="1"/>
  <c r="D32"/>
  <c r="C32" s="1"/>
  <c r="D31"/>
  <c r="C31" s="1"/>
  <c r="D30"/>
  <c r="C30"/>
  <c r="D29"/>
  <c r="C29" s="1"/>
  <c r="D28"/>
  <c r="C28" s="1"/>
  <c r="D27"/>
  <c r="C27" s="1"/>
  <c r="D26"/>
  <c r="C26" s="1"/>
  <c r="D25"/>
  <c r="C25" s="1"/>
  <c r="D24"/>
  <c r="C24" s="1"/>
  <c r="D23"/>
  <c r="C23" s="1"/>
  <c r="D22"/>
  <c r="C22" s="1"/>
  <c r="D21"/>
  <c r="C21" s="1"/>
  <c r="D20"/>
  <c r="C20" s="1"/>
  <c r="D19"/>
  <c r="C19" s="1"/>
  <c r="D18"/>
  <c r="C18" s="1"/>
  <c r="D17"/>
  <c r="C17" s="1"/>
  <c r="D16"/>
  <c r="C16"/>
  <c r="D15"/>
  <c r="C15" s="1"/>
  <c r="D14"/>
  <c r="C14" s="1"/>
  <c r="D13"/>
  <c r="C13" s="1"/>
  <c r="D12"/>
  <c r="C12" s="1"/>
  <c r="D11"/>
  <c r="C11" s="1"/>
  <c r="D10"/>
  <c r="C10" s="1"/>
  <c r="D9"/>
  <c r="C9"/>
  <c r="K54" i="4"/>
  <c r="J118"/>
  <c r="K118" s="1"/>
  <c r="J117"/>
  <c r="K117" s="1"/>
  <c r="J116"/>
  <c r="K116" s="1"/>
  <c r="J115"/>
  <c r="K115" s="1"/>
  <c r="J114"/>
  <c r="K114" s="1"/>
  <c r="J110"/>
  <c r="K110" s="1"/>
  <c r="J109"/>
  <c r="K109" s="1"/>
  <c r="J108"/>
  <c r="K108" s="1"/>
  <c r="J107"/>
  <c r="K107" s="1"/>
  <c r="J106"/>
  <c r="K106" s="1"/>
  <c r="J105"/>
  <c r="K105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3"/>
  <c r="K53" s="1"/>
  <c r="J52"/>
  <c r="K52" s="1"/>
  <c r="J51"/>
  <c r="K51" s="1"/>
  <c r="J50"/>
  <c r="K50" s="1"/>
  <c r="J49"/>
  <c r="K49" s="1"/>
  <c r="J48"/>
  <c r="K48" s="1"/>
  <c r="J47"/>
  <c r="K47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5"/>
  <c r="K35" s="1"/>
  <c r="J34"/>
  <c r="K34" s="1"/>
  <c r="J33"/>
  <c r="K33" s="1"/>
  <c r="J32"/>
  <c r="K32" s="1"/>
  <c r="J31"/>
  <c r="K31" s="1"/>
  <c r="G118"/>
  <c r="H118" s="1"/>
  <c r="G117"/>
  <c r="H117" s="1"/>
  <c r="G116"/>
  <c r="H116" s="1"/>
  <c r="G115"/>
  <c r="H115" s="1"/>
  <c r="G114"/>
  <c r="H114" s="1"/>
  <c r="G110"/>
  <c r="H110" s="1"/>
  <c r="G109"/>
  <c r="H109" s="1"/>
  <c r="G108"/>
  <c r="H108" s="1"/>
  <c r="G107"/>
  <c r="H107" s="1"/>
  <c r="G106"/>
  <c r="H106" s="1"/>
  <c r="G105"/>
  <c r="H105" s="1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G91"/>
  <c r="H91" s="1"/>
  <c r="G90"/>
  <c r="H90" s="1"/>
  <c r="G89"/>
  <c r="H89" s="1"/>
  <c r="G88"/>
  <c r="H88" s="1"/>
  <c r="G87"/>
  <c r="H87" s="1"/>
  <c r="G86"/>
  <c r="H86" s="1"/>
  <c r="G85"/>
  <c r="H85" s="1"/>
  <c r="G84"/>
  <c r="H84" s="1"/>
  <c r="G83"/>
  <c r="H83" s="1"/>
  <c r="G82"/>
  <c r="H82" s="1"/>
  <c r="G81"/>
  <c r="H81" s="1"/>
  <c r="G80"/>
  <c r="H80" s="1"/>
  <c r="G79"/>
  <c r="H79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3"/>
  <c r="H53" s="1"/>
  <c r="G52"/>
  <c r="H52" s="1"/>
  <c r="G51"/>
  <c r="H51" s="1"/>
  <c r="G50"/>
  <c r="H50" s="1"/>
  <c r="G49"/>
  <c r="H49" s="1"/>
  <c r="G48"/>
  <c r="H48" s="1"/>
  <c r="G47"/>
  <c r="H47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5"/>
  <c r="H35" s="1"/>
  <c r="G34"/>
  <c r="H34" s="1"/>
  <c r="G33"/>
  <c r="H33" s="1"/>
  <c r="G32"/>
  <c r="H32" s="1"/>
  <c r="G31"/>
  <c r="H31" s="1"/>
  <c r="H54"/>
  <c r="E54"/>
  <c r="D118"/>
  <c r="E118" s="1"/>
  <c r="D117"/>
  <c r="E117" s="1"/>
  <c r="D116"/>
  <c r="E116" s="1"/>
  <c r="D115"/>
  <c r="E115" s="1"/>
  <c r="D114"/>
  <c r="E114" s="1"/>
  <c r="D110"/>
  <c r="E110" s="1"/>
  <c r="D109"/>
  <c r="E109" s="1"/>
  <c r="D108"/>
  <c r="E108" s="1"/>
  <c r="D107"/>
  <c r="E107" s="1"/>
  <c r="D106"/>
  <c r="E106" s="1"/>
  <c r="D105"/>
  <c r="E105" s="1"/>
  <c r="D102"/>
  <c r="E102" s="1"/>
  <c r="D101"/>
  <c r="E101" s="1"/>
  <c r="D100"/>
  <c r="E100" s="1"/>
  <c r="D99"/>
  <c r="E99" s="1"/>
  <c r="D98"/>
  <c r="E98" s="1"/>
  <c r="D97"/>
  <c r="E97" s="1"/>
  <c r="D96"/>
  <c r="E96" s="1"/>
  <c r="D95"/>
  <c r="E95" s="1"/>
  <c r="D94"/>
  <c r="E94" s="1"/>
  <c r="D93"/>
  <c r="E93" s="1"/>
  <c r="D92"/>
  <c r="E92" s="1"/>
  <c r="D91"/>
  <c r="E91" s="1"/>
  <c r="D90"/>
  <c r="E90" s="1"/>
  <c r="D89"/>
  <c r="E89" s="1"/>
  <c r="D88"/>
  <c r="E88" s="1"/>
  <c r="D87"/>
  <c r="E87" s="1"/>
  <c r="D86"/>
  <c r="E86" s="1"/>
  <c r="D85"/>
  <c r="E85" s="1"/>
  <c r="D84"/>
  <c r="E84" s="1"/>
  <c r="D83"/>
  <c r="E83" s="1"/>
  <c r="D82"/>
  <c r="E82" s="1"/>
  <c r="D81"/>
  <c r="E81" s="1"/>
  <c r="D80"/>
  <c r="E80" s="1"/>
  <c r="D79"/>
  <c r="E79" s="1"/>
  <c r="D77"/>
  <c r="E77" s="1"/>
  <c r="D76"/>
  <c r="E76" s="1"/>
  <c r="D75"/>
  <c r="E75" s="1"/>
  <c r="D74"/>
  <c r="E74" s="1"/>
  <c r="D73"/>
  <c r="E73" s="1"/>
  <c r="D72"/>
  <c r="E72" s="1"/>
  <c r="D71"/>
  <c r="E71" s="1"/>
  <c r="D70"/>
  <c r="E70" s="1"/>
  <c r="D69"/>
  <c r="E69" s="1"/>
  <c r="D68"/>
  <c r="E68" s="1"/>
  <c r="D67"/>
  <c r="E67" s="1"/>
  <c r="D66"/>
  <c r="E66" s="1"/>
  <c r="D65"/>
  <c r="E65" s="1"/>
  <c r="D64"/>
  <c r="E64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E56" s="1"/>
  <c r="D55"/>
  <c r="E55" s="1"/>
  <c r="D53"/>
  <c r="E53" s="1"/>
  <c r="D52"/>
  <c r="E52" s="1"/>
  <c r="D51"/>
  <c r="E51" s="1"/>
  <c r="D50"/>
  <c r="E50" s="1"/>
  <c r="D49"/>
  <c r="E49" s="1"/>
  <c r="D48"/>
  <c r="E48" s="1"/>
  <c r="D47"/>
  <c r="E47" s="1"/>
  <c r="D45"/>
  <c r="E45" s="1"/>
  <c r="D44"/>
  <c r="E44" s="1"/>
  <c r="D43"/>
  <c r="E43" s="1"/>
  <c r="D42"/>
  <c r="E42" s="1"/>
  <c r="D41"/>
  <c r="E41" s="1"/>
  <c r="D40"/>
  <c r="E40" s="1"/>
  <c r="D39"/>
  <c r="E39" s="1"/>
  <c r="D38"/>
  <c r="E38" s="1"/>
  <c r="D37"/>
  <c r="E37" s="1"/>
  <c r="D35"/>
  <c r="E35" s="1"/>
  <c r="D34"/>
  <c r="E34" s="1"/>
  <c r="D33"/>
  <c r="E33" s="1"/>
  <c r="D32"/>
  <c r="E32" s="1"/>
  <c r="D31"/>
  <c r="E31" s="1"/>
  <c r="M104"/>
  <c r="G104" s="1"/>
  <c r="J96" i="3"/>
  <c r="J95"/>
  <c r="J94"/>
  <c r="J93"/>
  <c r="J92"/>
  <c r="J89"/>
  <c r="J88"/>
  <c r="J87"/>
  <c r="J86"/>
  <c r="J85"/>
  <c r="J84"/>
  <c r="J83"/>
  <c r="J81"/>
  <c r="J80"/>
  <c r="J79"/>
  <c r="J78"/>
  <c r="J77"/>
  <c r="J76"/>
  <c r="J75"/>
  <c r="J74"/>
  <c r="J73"/>
  <c r="J72"/>
  <c r="J71"/>
  <c r="J70"/>
  <c r="K69"/>
  <c r="K68"/>
  <c r="K67"/>
  <c r="K66"/>
  <c r="K65"/>
  <c r="I65" s="1"/>
  <c r="K64"/>
  <c r="I64" s="1"/>
  <c r="K63"/>
  <c r="K62"/>
  <c r="K61"/>
  <c r="K60"/>
  <c r="J59"/>
  <c r="K59" s="1"/>
  <c r="J58"/>
  <c r="J57"/>
  <c r="J55"/>
  <c r="J54"/>
  <c r="J53"/>
  <c r="J52"/>
  <c r="J51"/>
  <c r="J50"/>
  <c r="J49"/>
  <c r="J48"/>
  <c r="J47"/>
  <c r="J46"/>
  <c r="J45"/>
  <c r="K45" s="1"/>
  <c r="J44"/>
  <c r="K44" s="1"/>
  <c r="K43"/>
  <c r="K42"/>
  <c r="K41"/>
  <c r="K40"/>
  <c r="J39"/>
  <c r="K39" s="1"/>
  <c r="J38"/>
  <c r="K38" s="1"/>
  <c r="K37"/>
  <c r="K36"/>
  <c r="J36" s="1"/>
  <c r="K35"/>
  <c r="K34"/>
  <c r="K33"/>
  <c r="K32"/>
  <c r="J31"/>
  <c r="J30"/>
  <c r="J29"/>
  <c r="J28"/>
  <c r="J27"/>
  <c r="J26"/>
  <c r="J24"/>
  <c r="J23"/>
  <c r="J22"/>
  <c r="J21"/>
  <c r="J20"/>
  <c r="J19"/>
  <c r="J18"/>
  <c r="J17"/>
  <c r="J16"/>
  <c r="J14"/>
  <c r="J13"/>
  <c r="J12"/>
  <c r="J11"/>
  <c r="G96"/>
  <c r="G95"/>
  <c r="G94"/>
  <c r="G93"/>
  <c r="G92"/>
  <c r="G89"/>
  <c r="G88"/>
  <c r="G87"/>
  <c r="G86"/>
  <c r="G85"/>
  <c r="G84"/>
  <c r="G83"/>
  <c r="G81"/>
  <c r="G80"/>
  <c r="G79"/>
  <c r="G78"/>
  <c r="G77"/>
  <c r="G76"/>
  <c r="G75"/>
  <c r="G74"/>
  <c r="G73"/>
  <c r="G72"/>
  <c r="G71"/>
  <c r="G70"/>
  <c r="H69"/>
  <c r="H68"/>
  <c r="H67"/>
  <c r="H66"/>
  <c r="H65"/>
  <c r="F65" s="1"/>
  <c r="H64"/>
  <c r="F64" s="1"/>
  <c r="H63"/>
  <c r="H62"/>
  <c r="H61"/>
  <c r="H60"/>
  <c r="G59"/>
  <c r="H59" s="1"/>
  <c r="G58"/>
  <c r="G57"/>
  <c r="G55"/>
  <c r="G54"/>
  <c r="G53"/>
  <c r="G52"/>
  <c r="G51"/>
  <c r="G50"/>
  <c r="G49"/>
  <c r="G48"/>
  <c r="G47"/>
  <c r="G46"/>
  <c r="G45"/>
  <c r="H45" s="1"/>
  <c r="G44"/>
  <c r="H44" s="1"/>
  <c r="H43"/>
  <c r="H42"/>
  <c r="H41"/>
  <c r="H40"/>
  <c r="G39"/>
  <c r="H39" s="1"/>
  <c r="G38"/>
  <c r="H38" s="1"/>
  <c r="H37"/>
  <c r="H36"/>
  <c r="H35"/>
  <c r="H34"/>
  <c r="H33"/>
  <c r="H32"/>
  <c r="G31"/>
  <c r="G30"/>
  <c r="G29"/>
  <c r="G28"/>
  <c r="G27"/>
  <c r="G26"/>
  <c r="G24"/>
  <c r="G23"/>
  <c r="G22"/>
  <c r="G21"/>
  <c r="G20"/>
  <c r="G19"/>
  <c r="G18"/>
  <c r="G17"/>
  <c r="G16"/>
  <c r="G14"/>
  <c r="G13"/>
  <c r="G12"/>
  <c r="G11"/>
  <c r="D96"/>
  <c r="D95"/>
  <c r="D94"/>
  <c r="D93"/>
  <c r="D92"/>
  <c r="D89"/>
  <c r="D88"/>
  <c r="D87"/>
  <c r="D86"/>
  <c r="D85"/>
  <c r="D84"/>
  <c r="D83"/>
  <c r="D81"/>
  <c r="D80"/>
  <c r="D79"/>
  <c r="D78"/>
  <c r="D77"/>
  <c r="D76"/>
  <c r="D75"/>
  <c r="D74"/>
  <c r="D73"/>
  <c r="D72"/>
  <c r="D71"/>
  <c r="D70"/>
  <c r="E69"/>
  <c r="E68"/>
  <c r="E67"/>
  <c r="E66"/>
  <c r="E65"/>
  <c r="C65" s="1"/>
  <c r="E64"/>
  <c r="C64" s="1"/>
  <c r="E63"/>
  <c r="E62"/>
  <c r="E61"/>
  <c r="E60"/>
  <c r="D59"/>
  <c r="E59" s="1"/>
  <c r="D58"/>
  <c r="D57"/>
  <c r="D55"/>
  <c r="D54"/>
  <c r="D53"/>
  <c r="D52"/>
  <c r="D51"/>
  <c r="D50"/>
  <c r="D49"/>
  <c r="D48"/>
  <c r="D47"/>
  <c r="D46"/>
  <c r="D45"/>
  <c r="E45" s="1"/>
  <c r="D44"/>
  <c r="E44" s="1"/>
  <c r="E43"/>
  <c r="E42"/>
  <c r="E41"/>
  <c r="E40"/>
  <c r="D39"/>
  <c r="E39" s="1"/>
  <c r="D38"/>
  <c r="E38" s="1"/>
  <c r="E37"/>
  <c r="E36"/>
  <c r="C36" s="1"/>
  <c r="E35"/>
  <c r="E34"/>
  <c r="E33"/>
  <c r="E32"/>
  <c r="D31"/>
  <c r="D30"/>
  <c r="D29"/>
  <c r="D28"/>
  <c r="D27"/>
  <c r="D26"/>
  <c r="D24"/>
  <c r="D23"/>
  <c r="D22"/>
  <c r="D21"/>
  <c r="D20"/>
  <c r="D19"/>
  <c r="D18"/>
  <c r="D17"/>
  <c r="D16"/>
  <c r="D14"/>
  <c r="D13"/>
  <c r="D12"/>
  <c r="D11"/>
  <c r="G77" i="36"/>
  <c r="G76"/>
  <c r="G75"/>
  <c r="G74"/>
  <c r="G73"/>
  <c r="G72"/>
  <c r="G71"/>
  <c r="G70"/>
  <c r="G69"/>
  <c r="F81"/>
  <c r="F80"/>
  <c r="F79"/>
  <c r="F78"/>
  <c r="F77"/>
  <c r="H77" s="1"/>
  <c r="F76"/>
  <c r="F75"/>
  <c r="F74"/>
  <c r="F73"/>
  <c r="H73" s="1"/>
  <c r="F72"/>
  <c r="F71"/>
  <c r="F70"/>
  <c r="F69"/>
  <c r="H69" s="1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29"/>
  <c r="F27"/>
  <c r="G27"/>
  <c r="G38"/>
  <c r="G37"/>
  <c r="G36"/>
  <c r="G20"/>
  <c r="F20"/>
  <c r="G19"/>
  <c r="F19"/>
  <c r="G18"/>
  <c r="F18"/>
  <c r="G17"/>
  <c r="F17"/>
  <c r="G10"/>
  <c r="F10"/>
  <c r="G9"/>
  <c r="F9"/>
  <c r="H10" i="4"/>
  <c r="K10"/>
  <c r="H17"/>
  <c r="K17"/>
  <c r="H18"/>
  <c r="K18"/>
  <c r="H21"/>
  <c r="K21"/>
  <c r="H22"/>
  <c r="K22"/>
  <c r="H24"/>
  <c r="K24"/>
  <c r="D65" i="3"/>
  <c r="E24" i="4"/>
  <c r="E22"/>
  <c r="E21"/>
  <c r="E18"/>
  <c r="E17"/>
  <c r="E10"/>
  <c r="D81" i="36"/>
  <c r="G81" s="1"/>
  <c r="D80"/>
  <c r="G80" s="1"/>
  <c r="H80" s="1"/>
  <c r="D79"/>
  <c r="G79" s="1"/>
  <c r="D78"/>
  <c r="G78" s="1"/>
  <c r="D68"/>
  <c r="G68" s="1"/>
  <c r="D67"/>
  <c r="G67" s="1"/>
  <c r="D66"/>
  <c r="G66" s="1"/>
  <c r="D65"/>
  <c r="G65" s="1"/>
  <c r="D64"/>
  <c r="G64" s="1"/>
  <c r="D63"/>
  <c r="G63" s="1"/>
  <c r="D62"/>
  <c r="G62" s="1"/>
  <c r="D61"/>
  <c r="G61" s="1"/>
  <c r="D60"/>
  <c r="G60" s="1"/>
  <c r="D59"/>
  <c r="G59" s="1"/>
  <c r="D58"/>
  <c r="G58" s="1"/>
  <c r="H58" s="1"/>
  <c r="D57"/>
  <c r="G57" s="1"/>
  <c r="D56"/>
  <c r="G56" s="1"/>
  <c r="D55"/>
  <c r="G55" s="1"/>
  <c r="D54"/>
  <c r="G54" s="1"/>
  <c r="D53"/>
  <c r="G53" s="1"/>
  <c r="D52"/>
  <c r="G52" s="1"/>
  <c r="D51"/>
  <c r="G51" s="1"/>
  <c r="D50"/>
  <c r="G50" s="1"/>
  <c r="H50" s="1"/>
  <c r="D49"/>
  <c r="G49" s="1"/>
  <c r="D48"/>
  <c r="G48" s="1"/>
  <c r="D47"/>
  <c r="G47" s="1"/>
  <c r="D46"/>
  <c r="G46" s="1"/>
  <c r="D45"/>
  <c r="G45" s="1"/>
  <c r="D44"/>
  <c r="G44" s="1"/>
  <c r="D43"/>
  <c r="G43" s="1"/>
  <c r="D42"/>
  <c r="G42" s="1"/>
  <c r="H42" s="1"/>
  <c r="D41"/>
  <c r="G41" s="1"/>
  <c r="D40"/>
  <c r="G40" s="1"/>
  <c r="D39"/>
  <c r="G39" s="1"/>
  <c r="D38"/>
  <c r="D37"/>
  <c r="D36"/>
  <c r="D30"/>
  <c r="G30" s="1"/>
  <c r="C30"/>
  <c r="F30" s="1"/>
  <c r="D29"/>
  <c r="G29" s="1"/>
  <c r="H29" s="1"/>
  <c r="D28"/>
  <c r="G28" s="1"/>
  <c r="C28"/>
  <c r="F28" s="1"/>
  <c r="D26"/>
  <c r="G26" s="1"/>
  <c r="C26"/>
  <c r="F26" s="1"/>
  <c r="D25"/>
  <c r="G25" s="1"/>
  <c r="C25"/>
  <c r="F25" s="1"/>
  <c r="D24"/>
  <c r="G24" s="1"/>
  <c r="C24"/>
  <c r="F24" s="1"/>
  <c r="D23"/>
  <c r="G23" s="1"/>
  <c r="C23"/>
  <c r="F23" s="1"/>
  <c r="D20"/>
  <c r="C20"/>
  <c r="D19"/>
  <c r="C19"/>
  <c r="D18"/>
  <c r="C18"/>
  <c r="D17"/>
  <c r="C17"/>
  <c r="D15"/>
  <c r="G15" s="1"/>
  <c r="C15"/>
  <c r="F15" s="1"/>
  <c r="D14"/>
  <c r="G14" s="1"/>
  <c r="C14"/>
  <c r="F14" s="1"/>
  <c r="D13"/>
  <c r="G13" s="1"/>
  <c r="C13"/>
  <c r="F13" s="1"/>
  <c r="D12"/>
  <c r="G12" s="1"/>
  <c r="C12"/>
  <c r="F12" s="1"/>
  <c r="D11"/>
  <c r="G11" s="1"/>
  <c r="H11" s="1"/>
  <c r="C11"/>
  <c r="F11" s="1"/>
  <c r="D10"/>
  <c r="C10"/>
  <c r="D9"/>
  <c r="C9"/>
  <c r="D55" i="3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D44"/>
  <c r="D43"/>
  <c r="D41"/>
  <c r="D40"/>
  <c r="D39"/>
  <c r="D38"/>
  <c r="D37"/>
  <c r="D36"/>
  <c r="D34"/>
  <c r="D33"/>
  <c r="D32"/>
  <c r="D31"/>
  <c r="D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39" i="34"/>
  <c r="C39" s="1"/>
  <c r="D38"/>
  <c r="C38" s="1"/>
  <c r="D37"/>
  <c r="C37" s="1"/>
  <c r="D35"/>
  <c r="C35" s="1"/>
  <c r="D34"/>
  <c r="C34" s="1"/>
  <c r="D32"/>
  <c r="C32" s="1"/>
  <c r="D31"/>
  <c r="C31" s="1"/>
  <c r="D30"/>
  <c r="C30" s="1"/>
  <c r="D29"/>
  <c r="C29" s="1"/>
  <c r="D28"/>
  <c r="C28" s="1"/>
  <c r="D27"/>
  <c r="C27" s="1"/>
  <c r="D26"/>
  <c r="C26" s="1"/>
  <c r="D25"/>
  <c r="C25" s="1"/>
  <c r="D24"/>
  <c r="C24" s="1"/>
  <c r="D23"/>
  <c r="C23" s="1"/>
  <c r="D22"/>
  <c r="C22" s="1"/>
  <c r="D21"/>
  <c r="C21"/>
  <c r="D20"/>
  <c r="C20" s="1"/>
  <c r="D19"/>
  <c r="C19" s="1"/>
  <c r="D18"/>
  <c r="C18"/>
  <c r="D17"/>
  <c r="C17" s="1"/>
  <c r="D16"/>
  <c r="C16" s="1"/>
  <c r="D15"/>
  <c r="C15" s="1"/>
  <c r="D14"/>
  <c r="C14" s="1"/>
  <c r="D13"/>
  <c r="C13" s="1"/>
  <c r="D12"/>
  <c r="C12" s="1"/>
  <c r="D11"/>
  <c r="C11" s="1"/>
  <c r="D10"/>
  <c r="C10" s="1"/>
  <c r="D9"/>
  <c r="C9" s="1"/>
  <c r="D46" i="33"/>
  <c r="C46" s="1"/>
  <c r="D45"/>
  <c r="C45" s="1"/>
  <c r="D44"/>
  <c r="C44" s="1"/>
  <c r="D43"/>
  <c r="C43" s="1"/>
  <c r="D25"/>
  <c r="C25" s="1"/>
  <c r="D24"/>
  <c r="C24" s="1"/>
  <c r="D23"/>
  <c r="C23" s="1"/>
  <c r="D22"/>
  <c r="C22" s="1"/>
  <c r="D21"/>
  <c r="C21" s="1"/>
  <c r="D20"/>
  <c r="C20" s="1"/>
  <c r="D19"/>
  <c r="C19" s="1"/>
  <c r="D18"/>
  <c r="D16" i="32"/>
  <c r="C16" s="1"/>
  <c r="D15"/>
  <c r="C15" s="1"/>
  <c r="D14"/>
  <c r="C14" s="1"/>
  <c r="D13"/>
  <c r="C13"/>
  <c r="D12"/>
  <c r="C12" s="1"/>
  <c r="D11"/>
  <c r="C11" s="1"/>
  <c r="D10"/>
  <c r="C10" s="1"/>
  <c r="D9"/>
  <c r="C9" s="1"/>
  <c r="D22" i="31"/>
  <c r="C22" s="1"/>
  <c r="D21"/>
  <c r="C21" s="1"/>
  <c r="D20"/>
  <c r="C20" s="1"/>
  <c r="D19"/>
  <c r="C19"/>
  <c r="D18"/>
  <c r="C18" s="1"/>
  <c r="D17"/>
  <c r="C17" s="1"/>
  <c r="D16"/>
  <c r="C16" s="1"/>
  <c r="D14"/>
  <c r="C14" s="1"/>
  <c r="D13"/>
  <c r="C13" s="1"/>
  <c r="D12"/>
  <c r="C12" s="1"/>
  <c r="D11"/>
  <c r="C11" s="1"/>
  <c r="D10"/>
  <c r="C10" s="1"/>
  <c r="D9"/>
  <c r="C9" s="1"/>
  <c r="D36" i="30"/>
  <c r="C36" s="1"/>
  <c r="D35"/>
  <c r="C35" s="1"/>
  <c r="D34"/>
  <c r="C34" s="1"/>
  <c r="D33"/>
  <c r="C33" s="1"/>
  <c r="D32"/>
  <c r="C32" s="1"/>
  <c r="D31"/>
  <c r="C31" s="1"/>
  <c r="D30"/>
  <c r="C30" s="1"/>
  <c r="D29"/>
  <c r="C29" s="1"/>
  <c r="D28"/>
  <c r="C28" s="1"/>
  <c r="D27"/>
  <c r="C27" s="1"/>
  <c r="D26"/>
  <c r="C26" s="1"/>
  <c r="D25"/>
  <c r="C25" s="1"/>
  <c r="D24"/>
  <c r="C24" s="1"/>
  <c r="D23"/>
  <c r="C23" s="1"/>
  <c r="D22"/>
  <c r="C22"/>
  <c r="D21"/>
  <c r="C21" s="1"/>
  <c r="D20"/>
  <c r="C20" s="1"/>
  <c r="D18"/>
  <c r="C18" s="1"/>
  <c r="D17"/>
  <c r="C17" s="1"/>
  <c r="D16"/>
  <c r="C16" s="1"/>
  <c r="D15"/>
  <c r="C15" s="1"/>
  <c r="D13"/>
  <c r="C13" s="1"/>
  <c r="D12"/>
  <c r="C12"/>
  <c r="D11"/>
  <c r="C11" s="1"/>
  <c r="D10"/>
  <c r="C10" s="1"/>
  <c r="D51" i="29"/>
  <c r="C51" s="1"/>
  <c r="D50"/>
  <c r="C50" s="1"/>
  <c r="D49"/>
  <c r="C49" s="1"/>
  <c r="D48"/>
  <c r="C48" s="1"/>
  <c r="D47"/>
  <c r="C47" s="1"/>
  <c r="D46"/>
  <c r="C46" s="1"/>
  <c r="D45"/>
  <c r="C45" s="1"/>
  <c r="D44"/>
  <c r="C44" s="1"/>
  <c r="D43"/>
  <c r="C43" s="1"/>
  <c r="D42"/>
  <c r="C42" s="1"/>
  <c r="D40"/>
  <c r="C40" s="1"/>
  <c r="D39"/>
  <c r="C39" s="1"/>
  <c r="D38"/>
  <c r="C38" s="1"/>
  <c r="D37"/>
  <c r="C37"/>
  <c r="D35"/>
  <c r="C35" s="1"/>
  <c r="D34"/>
  <c r="C34" s="1"/>
  <c r="D33"/>
  <c r="C33" s="1"/>
  <c r="D32"/>
  <c r="C32" s="1"/>
  <c r="D30"/>
  <c r="C30" s="1"/>
  <c r="D29"/>
  <c r="C29" s="1"/>
  <c r="D28"/>
  <c r="C28" s="1"/>
  <c r="D27"/>
  <c r="C27"/>
  <c r="D26"/>
  <c r="C26" s="1"/>
  <c r="D25"/>
  <c r="C25" s="1"/>
  <c r="D24"/>
  <c r="C24" s="1"/>
  <c r="D23"/>
  <c r="C23" s="1"/>
  <c r="D22"/>
  <c r="C22" s="1"/>
  <c r="D21"/>
  <c r="C21" s="1"/>
  <c r="D20"/>
  <c r="C20" s="1"/>
  <c r="D19"/>
  <c r="C19" s="1"/>
  <c r="D18"/>
  <c r="C18" s="1"/>
  <c r="D17"/>
  <c r="C17" s="1"/>
  <c r="D16"/>
  <c r="C16" s="1"/>
  <c r="D15"/>
  <c r="C15" s="1"/>
  <c r="D14"/>
  <c r="C14" s="1"/>
  <c r="D13"/>
  <c r="C13" s="1"/>
  <c r="D12"/>
  <c r="C12" s="1"/>
  <c r="D11"/>
  <c r="C11"/>
  <c r="D10"/>
  <c r="C10" s="1"/>
  <c r="D9"/>
  <c r="C9" s="1"/>
  <c r="D48" i="28"/>
  <c r="C48" s="1"/>
  <c r="D47"/>
  <c r="C47" s="1"/>
  <c r="D46"/>
  <c r="C46" s="1"/>
  <c r="D45"/>
  <c r="C45" s="1"/>
  <c r="D44"/>
  <c r="C44" s="1"/>
  <c r="D43"/>
  <c r="C43"/>
  <c r="D42"/>
  <c r="C42" s="1"/>
  <c r="D41"/>
  <c r="C41" s="1"/>
  <c r="D40"/>
  <c r="C40" s="1"/>
  <c r="D39"/>
  <c r="C39" s="1"/>
  <c r="D38"/>
  <c r="C38" s="1"/>
  <c r="D37"/>
  <c r="C37" s="1"/>
  <c r="D36"/>
  <c r="C36" s="1"/>
  <c r="D35"/>
  <c r="C35"/>
  <c r="D34"/>
  <c r="C34"/>
  <c r="D33"/>
  <c r="C33"/>
  <c r="D32"/>
  <c r="C32" s="1"/>
  <c r="D31"/>
  <c r="C31" s="1"/>
  <c r="D30"/>
  <c r="C30" s="1"/>
  <c r="D29"/>
  <c r="C29"/>
  <c r="D28"/>
  <c r="C28" s="1"/>
  <c r="D27"/>
  <c r="C27" s="1"/>
  <c r="D26"/>
  <c r="C26" s="1"/>
  <c r="D25"/>
  <c r="C25"/>
  <c r="D24"/>
  <c r="C24"/>
  <c r="D23"/>
  <c r="C23"/>
  <c r="D22"/>
  <c r="C22" s="1"/>
  <c r="D21"/>
  <c r="C21" s="1"/>
  <c r="D20"/>
  <c r="C20" s="1"/>
  <c r="D19"/>
  <c r="C19" s="1"/>
  <c r="D18"/>
  <c r="C18" s="1"/>
  <c r="D17"/>
  <c r="C17" s="1"/>
  <c r="D16"/>
  <c r="C16" s="1"/>
  <c r="D15"/>
  <c r="C15"/>
  <c r="D14"/>
  <c r="C14" s="1"/>
  <c r="D13"/>
  <c r="C13" s="1"/>
  <c r="D12"/>
  <c r="C12" s="1"/>
  <c r="D11"/>
  <c r="C11" s="1"/>
  <c r="D10"/>
  <c r="C10" s="1"/>
  <c r="D9"/>
  <c r="C9" s="1"/>
  <c r="D29" i="27"/>
  <c r="C29" s="1"/>
  <c r="D28"/>
  <c r="C28" s="1"/>
  <c r="D27"/>
  <c r="C27" s="1"/>
  <c r="D26"/>
  <c r="C26" s="1"/>
  <c r="D25"/>
  <c r="C25" s="1"/>
  <c r="D24"/>
  <c r="C24" s="1"/>
  <c r="D23"/>
  <c r="C23" s="1"/>
  <c r="D22"/>
  <c r="C22" s="1"/>
  <c r="D21"/>
  <c r="C21" s="1"/>
  <c r="D20"/>
  <c r="C20"/>
  <c r="D19"/>
  <c r="C19" s="1"/>
  <c r="D18"/>
  <c r="C18" s="1"/>
  <c r="D17"/>
  <c r="C17" s="1"/>
  <c r="D16"/>
  <c r="C16" s="1"/>
  <c r="D15"/>
  <c r="C15" s="1"/>
  <c r="D14"/>
  <c r="C14" s="1"/>
  <c r="D13"/>
  <c r="C13" s="1"/>
  <c r="D12"/>
  <c r="C12"/>
  <c r="D11"/>
  <c r="C11" s="1"/>
  <c r="D10"/>
  <c r="C10" s="1"/>
  <c r="D9"/>
  <c r="C9" s="1"/>
  <c r="D16" i="26"/>
  <c r="C16" s="1"/>
  <c r="D15"/>
  <c r="C15" s="1"/>
  <c r="D14"/>
  <c r="C14" s="1"/>
  <c r="D13"/>
  <c r="C13" s="1"/>
  <c r="D12"/>
  <c r="C12"/>
  <c r="D11"/>
  <c r="C11" s="1"/>
  <c r="D10"/>
  <c r="C10" s="1"/>
  <c r="D9"/>
  <c r="C9" s="1"/>
  <c r="D23" i="25"/>
  <c r="C23" s="1"/>
  <c r="D22"/>
  <c r="C22" s="1"/>
  <c r="D21"/>
  <c r="C21" s="1"/>
  <c r="D20"/>
  <c r="C20" s="1"/>
  <c r="D19"/>
  <c r="C19" s="1"/>
  <c r="D18"/>
  <c r="C18" s="1"/>
  <c r="D17"/>
  <c r="C17" s="1"/>
  <c r="D16"/>
  <c r="C16" s="1"/>
  <c r="D15"/>
  <c r="C15" s="1"/>
  <c r="D14"/>
  <c r="C14" s="1"/>
  <c r="D13"/>
  <c r="C13" s="1"/>
  <c r="D12"/>
  <c r="C12" s="1"/>
  <c r="D11"/>
  <c r="C11"/>
  <c r="D10"/>
  <c r="C10" s="1"/>
  <c r="D9"/>
  <c r="C9" s="1"/>
  <c r="D16" i="24"/>
  <c r="C16" s="1"/>
  <c r="D15"/>
  <c r="C15" s="1"/>
  <c r="D14"/>
  <c r="C14" s="1"/>
  <c r="D13"/>
  <c r="C13" s="1"/>
  <c r="D12"/>
  <c r="C12" s="1"/>
  <c r="D11"/>
  <c r="C11" s="1"/>
  <c r="D10"/>
  <c r="C10" s="1"/>
  <c r="D9"/>
  <c r="C9" s="1"/>
  <c r="E54" i="23"/>
  <c r="E53"/>
  <c r="D53" s="1"/>
  <c r="C53" s="1"/>
  <c r="E52"/>
  <c r="D52" s="1"/>
  <c r="C52" s="1"/>
  <c r="E51"/>
  <c r="E50"/>
  <c r="E48"/>
  <c r="D48" s="1"/>
  <c r="C48" s="1"/>
  <c r="E47"/>
  <c r="D47" s="1"/>
  <c r="C47" s="1"/>
  <c r="E46"/>
  <c r="E45"/>
  <c r="E44"/>
  <c r="D44" s="1"/>
  <c r="E43"/>
  <c r="D43" s="1"/>
  <c r="C43" s="1"/>
  <c r="E42"/>
  <c r="E41"/>
  <c r="E40"/>
  <c r="D40" s="1"/>
  <c r="C40" s="1"/>
  <c r="E39"/>
  <c r="D39" s="1"/>
  <c r="C39" s="1"/>
  <c r="E38"/>
  <c r="D38" s="1"/>
  <c r="E37"/>
  <c r="D37" s="1"/>
  <c r="C37" s="1"/>
  <c r="E36"/>
  <c r="E35"/>
  <c r="D35" s="1"/>
  <c r="C35" s="1"/>
  <c r="E34"/>
  <c r="E33"/>
  <c r="E32"/>
  <c r="D32" s="1"/>
  <c r="C32" s="1"/>
  <c r="E31"/>
  <c r="D31" s="1"/>
  <c r="C31" s="1"/>
  <c r="E30"/>
  <c r="D30" s="1"/>
  <c r="E29"/>
  <c r="E28"/>
  <c r="D28" s="1"/>
  <c r="E27"/>
  <c r="D27" s="1"/>
  <c r="C27" s="1"/>
  <c r="E26"/>
  <c r="E24"/>
  <c r="D24" s="1"/>
  <c r="C24" s="1"/>
  <c r="E23"/>
  <c r="D23" s="1"/>
  <c r="C23" s="1"/>
  <c r="E22"/>
  <c r="D22"/>
  <c r="C22" s="1"/>
  <c r="E20"/>
  <c r="E19"/>
  <c r="E18"/>
  <c r="D18" s="1"/>
  <c r="C18"/>
  <c r="E15"/>
  <c r="D15" s="1"/>
  <c r="C15" s="1"/>
  <c r="E14"/>
  <c r="E13"/>
  <c r="E12"/>
  <c r="D12" s="1"/>
  <c r="C12" s="1"/>
  <c r="E11"/>
  <c r="D11" s="1"/>
  <c r="C11" s="1"/>
  <c r="E10"/>
  <c r="D71" i="22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 s="1"/>
  <c r="D60"/>
  <c r="C60"/>
  <c r="D59"/>
  <c r="C59"/>
  <c r="D58"/>
  <c r="C58"/>
  <c r="D57"/>
  <c r="C57" s="1"/>
  <c r="D56"/>
  <c r="C56" s="1"/>
  <c r="D55"/>
  <c r="C55" s="1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4"/>
  <c r="C44"/>
  <c r="D43"/>
  <c r="C43"/>
  <c r="D42"/>
  <c r="C42"/>
  <c r="D41"/>
  <c r="C41"/>
  <c r="D39"/>
  <c r="C39"/>
  <c r="D38"/>
  <c r="C38"/>
  <c r="D37"/>
  <c r="C37"/>
  <c r="D36"/>
  <c r="C36"/>
  <c r="D34"/>
  <c r="C34"/>
  <c r="D33"/>
  <c r="C33"/>
  <c r="D32"/>
  <c r="C32"/>
  <c r="D31"/>
  <c r="C31"/>
  <c r="D30"/>
  <c r="C30"/>
  <c r="D29"/>
  <c r="C29"/>
  <c r="D28"/>
  <c r="C28" s="1"/>
  <c r="D27"/>
  <c r="C27"/>
  <c r="D26"/>
  <c r="C26"/>
  <c r="D25"/>
  <c r="C25"/>
  <c r="D24"/>
  <c r="C24"/>
  <c r="D23"/>
  <c r="C23"/>
  <c r="D22"/>
  <c r="C22"/>
  <c r="D21"/>
  <c r="C21" s="1"/>
  <c r="D20"/>
  <c r="C20" s="1"/>
  <c r="D19"/>
  <c r="C19" s="1"/>
  <c r="D18"/>
  <c r="C18" s="1"/>
  <c r="D17"/>
  <c r="C17"/>
  <c r="D16"/>
  <c r="C16"/>
  <c r="D15"/>
  <c r="C15"/>
  <c r="D14"/>
  <c r="C14" s="1"/>
  <c r="D13"/>
  <c r="C13"/>
  <c r="D12"/>
  <c r="C12"/>
  <c r="D11"/>
  <c r="C11"/>
  <c r="D10"/>
  <c r="C10" s="1"/>
  <c r="D9"/>
  <c r="C9"/>
  <c r="D99" i="21"/>
  <c r="C99"/>
  <c r="D95"/>
  <c r="C95"/>
  <c r="D94"/>
  <c r="C94"/>
  <c r="D90"/>
  <c r="C90"/>
  <c r="D89"/>
  <c r="C89"/>
  <c r="D88"/>
  <c r="C88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6"/>
  <c r="C66"/>
  <c r="D65"/>
  <c r="C65"/>
  <c r="D64"/>
  <c r="C64"/>
  <c r="D63"/>
  <c r="C63"/>
  <c r="D62"/>
  <c r="C62"/>
  <c r="D60"/>
  <c r="C60"/>
  <c r="D59"/>
  <c r="C59"/>
  <c r="D58"/>
  <c r="C58"/>
  <c r="D56"/>
  <c r="C56"/>
  <c r="D55"/>
  <c r="C55"/>
  <c r="D53"/>
  <c r="C53"/>
  <c r="D52"/>
  <c r="C52"/>
  <c r="D51"/>
  <c r="C51"/>
  <c r="D50"/>
  <c r="C50"/>
  <c r="D49"/>
  <c r="C49"/>
  <c r="D48"/>
  <c r="C48"/>
  <c r="D44"/>
  <c r="C44"/>
  <c r="D43"/>
  <c r="C43"/>
  <c r="D39"/>
  <c r="C39"/>
  <c r="D38"/>
  <c r="C38"/>
  <c r="D37"/>
  <c r="C37"/>
  <c r="D36"/>
  <c r="C36"/>
  <c r="D34"/>
  <c r="C34"/>
  <c r="D33"/>
  <c r="C33"/>
  <c r="D32"/>
  <c r="C32"/>
  <c r="D31"/>
  <c r="C31"/>
  <c r="D29"/>
  <c r="C29"/>
  <c r="D28"/>
  <c r="C28"/>
  <c r="D27"/>
  <c r="C27"/>
  <c r="D26"/>
  <c r="C26"/>
  <c r="D25"/>
  <c r="C25"/>
  <c r="D24"/>
  <c r="C24"/>
  <c r="D22"/>
  <c r="C22"/>
  <c r="D21"/>
  <c r="C21"/>
  <c r="D17"/>
  <c r="C17"/>
  <c r="D16"/>
  <c r="C16"/>
  <c r="D15"/>
  <c r="C15"/>
  <c r="D14"/>
  <c r="C14"/>
  <c r="D13"/>
  <c r="C13"/>
  <c r="D12"/>
  <c r="C12"/>
  <c r="D11"/>
  <c r="C11"/>
  <c r="D10"/>
  <c r="C10"/>
  <c r="C111" i="20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D91"/>
  <c r="D111" s="1"/>
  <c r="E90"/>
  <c r="E89"/>
  <c r="E88"/>
  <c r="E87"/>
  <c r="E86"/>
  <c r="E85"/>
  <c r="E84"/>
  <c r="E83"/>
  <c r="E82"/>
  <c r="E78"/>
  <c r="E77"/>
  <c r="E76"/>
  <c r="E75"/>
  <c r="E74"/>
  <c r="E73"/>
  <c r="E72"/>
  <c r="E71"/>
  <c r="E70"/>
  <c r="E69"/>
  <c r="E68"/>
  <c r="E67"/>
  <c r="E66"/>
  <c r="E65"/>
  <c r="E64"/>
  <c r="D62"/>
  <c r="D60"/>
  <c r="D79" s="1"/>
  <c r="C60"/>
  <c r="C79" s="1"/>
  <c r="E59"/>
  <c r="E58"/>
  <c r="E57"/>
  <c r="E56"/>
  <c r="E55"/>
  <c r="E54"/>
  <c r="E53"/>
  <c r="E52"/>
  <c r="E79" s="1"/>
  <c r="C49"/>
  <c r="E48"/>
  <c r="E47"/>
  <c r="D45"/>
  <c r="D49" s="1"/>
  <c r="E44"/>
  <c r="E43"/>
  <c r="E42"/>
  <c r="E41"/>
  <c r="E40"/>
  <c r="E39"/>
  <c r="E38"/>
  <c r="D35"/>
  <c r="C35"/>
  <c r="E34"/>
  <c r="E33"/>
  <c r="E32"/>
  <c r="E35" s="1"/>
  <c r="E31"/>
  <c r="D28"/>
  <c r="C28"/>
  <c r="E27"/>
  <c r="E26"/>
  <c r="E25"/>
  <c r="E24"/>
  <c r="E23"/>
  <c r="D20"/>
  <c r="C20"/>
  <c r="E19"/>
  <c r="E18"/>
  <c r="E17"/>
  <c r="E16"/>
  <c r="D13"/>
  <c r="C13"/>
  <c r="E12"/>
  <c r="E11"/>
  <c r="E10"/>
  <c r="E13" s="1"/>
  <c r="D32" i="19"/>
  <c r="C32"/>
  <c r="D31"/>
  <c r="C31"/>
  <c r="D30"/>
  <c r="C30"/>
  <c r="D29"/>
  <c r="C29"/>
  <c r="D28"/>
  <c r="C28"/>
  <c r="D27"/>
  <c r="C27"/>
  <c r="D26"/>
  <c r="C26"/>
  <c r="D24"/>
  <c r="C24"/>
  <c r="D23"/>
  <c r="C23"/>
  <c r="D21"/>
  <c r="C21"/>
  <c r="D20"/>
  <c r="C20"/>
  <c r="D19"/>
  <c r="C19"/>
  <c r="D18"/>
  <c r="C18"/>
  <c r="D16"/>
  <c r="C16"/>
  <c r="D15"/>
  <c r="C15"/>
  <c r="D14"/>
  <c r="C14"/>
  <c r="D12"/>
  <c r="C12"/>
  <c r="D11"/>
  <c r="C11"/>
  <c r="D10"/>
  <c r="C10"/>
  <c r="D8"/>
  <c r="C8"/>
  <c r="D36" i="18"/>
  <c r="D32"/>
  <c r="D31"/>
  <c r="D30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C30" i="23"/>
  <c r="D13"/>
  <c r="C13" s="1"/>
  <c r="D19"/>
  <c r="C19" s="1"/>
  <c r="D29"/>
  <c r="C29" s="1"/>
  <c r="D33"/>
  <c r="C33" s="1"/>
  <c r="D41"/>
  <c r="C41" s="1"/>
  <c r="D45"/>
  <c r="C45" s="1"/>
  <c r="D50"/>
  <c r="C50" s="1"/>
  <c r="D54"/>
  <c r="C54" s="1"/>
  <c r="D42"/>
  <c r="D51"/>
  <c r="G78" i="12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3"/>
  <c r="G12"/>
  <c r="H12" s="1"/>
  <c r="F90" i="8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2"/>
  <c r="F61"/>
  <c r="F60"/>
  <c r="F59"/>
  <c r="F58"/>
  <c r="F57"/>
  <c r="F56"/>
  <c r="F55"/>
  <c r="F54"/>
  <c r="F53"/>
  <c r="F52"/>
  <c r="F51"/>
  <c r="F50"/>
  <c r="F49"/>
  <c r="F48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271" i="7"/>
  <c r="F270"/>
  <c r="F269"/>
  <c r="F268"/>
  <c r="F267"/>
  <c r="F266"/>
  <c r="F264"/>
  <c r="F263"/>
  <c r="F262"/>
  <c r="F261"/>
  <c r="F259"/>
  <c r="F258"/>
  <c r="F257"/>
  <c r="F256"/>
  <c r="F255"/>
  <c r="F254"/>
  <c r="F253"/>
  <c r="F251"/>
  <c r="F250"/>
  <c r="F249"/>
  <c r="F248"/>
  <c r="F247"/>
  <c r="F245"/>
  <c r="F244"/>
  <c r="F243"/>
  <c r="F242"/>
  <c r="F241"/>
  <c r="F239"/>
  <c r="F238"/>
  <c r="F237"/>
  <c r="F236"/>
  <c r="F235"/>
  <c r="F234"/>
  <c r="F233"/>
  <c r="F232"/>
  <c r="F231"/>
  <c r="F230"/>
  <c r="F229"/>
  <c r="F227"/>
  <c r="F226"/>
  <c r="F225"/>
  <c r="F224"/>
  <c r="F223"/>
  <c r="F222"/>
  <c r="F221"/>
  <c r="F220"/>
  <c r="F219"/>
  <c r="F218"/>
  <c r="F217"/>
  <c r="F215"/>
  <c r="F214"/>
  <c r="F212"/>
  <c r="F211"/>
  <c r="F209"/>
  <c r="F208"/>
  <c r="F206"/>
  <c r="F205"/>
  <c r="F203"/>
  <c r="F202"/>
  <c r="F200"/>
  <c r="F199"/>
  <c r="F197"/>
  <c r="F196"/>
  <c r="F194"/>
  <c r="F193"/>
  <c r="F191"/>
  <c r="F190"/>
  <c r="F188"/>
  <c r="F187"/>
  <c r="F185"/>
  <c r="F184"/>
  <c r="F182"/>
  <c r="F181"/>
  <c r="F179"/>
  <c r="F178"/>
  <c r="F176"/>
  <c r="F175"/>
  <c r="F173"/>
  <c r="F172"/>
  <c r="F168"/>
  <c r="F167"/>
  <c r="F166"/>
  <c r="F165"/>
  <c r="F164"/>
  <c r="F163"/>
  <c r="F162"/>
  <c r="F161"/>
  <c r="F160"/>
  <c r="F159"/>
  <c r="F157"/>
  <c r="F156"/>
  <c r="F155"/>
  <c r="F154"/>
  <c r="F153"/>
  <c r="F152"/>
  <c r="F151"/>
  <c r="F149"/>
  <c r="F148"/>
  <c r="F147"/>
  <c r="F146"/>
  <c r="F145"/>
  <c r="F144"/>
  <c r="F142"/>
  <c r="F141"/>
  <c r="F140"/>
  <c r="F139"/>
  <c r="F138"/>
  <c r="F136"/>
  <c r="F135"/>
  <c r="F134"/>
  <c r="F133"/>
  <c r="F132"/>
  <c r="F131"/>
  <c r="F130"/>
  <c r="F129"/>
  <c r="F128"/>
  <c r="F127"/>
  <c r="F126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5"/>
  <c r="F104"/>
  <c r="F103"/>
  <c r="F102"/>
  <c r="F101"/>
  <c r="F100"/>
  <c r="F99"/>
  <c r="F98"/>
  <c r="F95"/>
  <c r="F94"/>
  <c r="F93"/>
  <c r="F92"/>
  <c r="F91"/>
  <c r="F89"/>
  <c r="F88"/>
  <c r="F87"/>
  <c r="F85"/>
  <c r="F84"/>
  <c r="F83"/>
  <c r="F82"/>
  <c r="F81"/>
  <c r="F80"/>
  <c r="F77"/>
  <c r="F76"/>
  <c r="F75"/>
  <c r="F74"/>
  <c r="F72"/>
  <c r="F71"/>
  <c r="F70"/>
  <c r="F69"/>
  <c r="F68"/>
  <c r="F67"/>
  <c r="F66"/>
  <c r="F65"/>
  <c r="F64"/>
  <c r="F63"/>
  <c r="F62"/>
  <c r="F60"/>
  <c r="F59"/>
  <c r="F58"/>
  <c r="F57"/>
  <c r="F54"/>
  <c r="F53"/>
  <c r="F52"/>
  <c r="F51"/>
  <c r="F50"/>
  <c r="F48"/>
  <c r="F47"/>
  <c r="F46"/>
  <c r="F45"/>
  <c r="F44"/>
  <c r="F43"/>
  <c r="F42"/>
  <c r="F41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E73" i="15"/>
  <c r="C73" s="1"/>
  <c r="E72"/>
  <c r="D72" s="1"/>
  <c r="E71"/>
  <c r="E70"/>
  <c r="D70" s="1"/>
  <c r="E69"/>
  <c r="D69" s="1"/>
  <c r="E68"/>
  <c r="D68" s="1"/>
  <c r="E67"/>
  <c r="C67" s="1"/>
  <c r="E66"/>
  <c r="E65"/>
  <c r="D65" s="1"/>
  <c r="E64"/>
  <c r="D64" s="1"/>
  <c r="E63"/>
  <c r="D63" s="1"/>
  <c r="E62"/>
  <c r="D62" s="1"/>
  <c r="E61"/>
  <c r="E60"/>
  <c r="C60" s="1"/>
  <c r="E59"/>
  <c r="D59" s="1"/>
  <c r="E58"/>
  <c r="C58" s="1"/>
  <c r="E57"/>
  <c r="D57" s="1"/>
  <c r="E56"/>
  <c r="D56" s="1"/>
  <c r="E55"/>
  <c r="D55" s="1"/>
  <c r="E54"/>
  <c r="C54" s="1"/>
  <c r="E53"/>
  <c r="E52"/>
  <c r="C52" s="1"/>
  <c r="E51"/>
  <c r="C51" s="1"/>
  <c r="E50"/>
  <c r="C50" s="1"/>
  <c r="E49"/>
  <c r="D49" s="1"/>
  <c r="E48"/>
  <c r="C48" s="1"/>
  <c r="E47"/>
  <c r="C47" s="1"/>
  <c r="E46"/>
  <c r="C46" s="1"/>
  <c r="E45"/>
  <c r="D45" s="1"/>
  <c r="E44"/>
  <c r="D44" s="1"/>
  <c r="E43"/>
  <c r="D43" s="1"/>
  <c r="E42"/>
  <c r="D42" s="1"/>
  <c r="E41"/>
  <c r="C41" s="1"/>
  <c r="E40"/>
  <c r="D40" s="1"/>
  <c r="E39"/>
  <c r="D39" s="1"/>
  <c r="E38"/>
  <c r="E37"/>
  <c r="C37" s="1"/>
  <c r="E36"/>
  <c r="D36" s="1"/>
  <c r="E33"/>
  <c r="C33" s="1"/>
  <c r="E32"/>
  <c r="C32" s="1"/>
  <c r="E31"/>
  <c r="D31" s="1"/>
  <c r="E30"/>
  <c r="C30" s="1"/>
  <c r="E29"/>
  <c r="C29" s="1"/>
  <c r="E28"/>
  <c r="E27"/>
  <c r="C27" s="1"/>
  <c r="E26"/>
  <c r="D26" s="1"/>
  <c r="E25"/>
  <c r="C25" s="1"/>
  <c r="E22"/>
  <c r="D22" s="1"/>
  <c r="E21"/>
  <c r="C21" s="1"/>
  <c r="E20"/>
  <c r="D20" s="1"/>
  <c r="E19"/>
  <c r="D19" s="1"/>
  <c r="E18"/>
  <c r="C18" s="1"/>
  <c r="E17"/>
  <c r="D17" s="1"/>
  <c r="E16"/>
  <c r="D16" s="1"/>
  <c r="E15"/>
  <c r="D15" s="1"/>
  <c r="E14"/>
  <c r="C14" s="1"/>
  <c r="E13"/>
  <c r="C13" s="1"/>
  <c r="E12"/>
  <c r="D12" s="1"/>
  <c r="E11"/>
  <c r="D11" s="1"/>
  <c r="D73"/>
  <c r="C70"/>
  <c r="C69"/>
  <c r="D66"/>
  <c r="C66"/>
  <c r="C63"/>
  <c r="C59"/>
  <c r="C55"/>
  <c r="D51"/>
  <c r="C49"/>
  <c r="D48"/>
  <c r="D46"/>
  <c r="C42"/>
  <c r="D38"/>
  <c r="C38"/>
  <c r="C31"/>
  <c r="D27"/>
  <c r="D18"/>
  <c r="C15"/>
  <c r="C12"/>
  <c r="D73" i="13"/>
  <c r="G73" s="1"/>
  <c r="H73" s="1"/>
  <c r="C73"/>
  <c r="F73" s="1"/>
  <c r="D72"/>
  <c r="G72" s="1"/>
  <c r="H72" s="1"/>
  <c r="C72"/>
  <c r="F72" s="1"/>
  <c r="D71"/>
  <c r="G71" s="1"/>
  <c r="H71" s="1"/>
  <c r="C71"/>
  <c r="F71" s="1"/>
  <c r="D70"/>
  <c r="G70" s="1"/>
  <c r="H70" s="1"/>
  <c r="C70"/>
  <c r="F70" s="1"/>
  <c r="D69"/>
  <c r="G69" s="1"/>
  <c r="C69"/>
  <c r="F69" s="1"/>
  <c r="D68"/>
  <c r="G68" s="1"/>
  <c r="H68" s="1"/>
  <c r="C68"/>
  <c r="F68" s="1"/>
  <c r="D67"/>
  <c r="G67" s="1"/>
  <c r="C67"/>
  <c r="F67" s="1"/>
  <c r="D66"/>
  <c r="G66" s="1"/>
  <c r="H66" s="1"/>
  <c r="C66"/>
  <c r="F66" s="1"/>
  <c r="D65"/>
  <c r="G65" s="1"/>
  <c r="C65"/>
  <c r="F65" s="1"/>
  <c r="D64"/>
  <c r="G64" s="1"/>
  <c r="H64" s="1"/>
  <c r="C64"/>
  <c r="F64" s="1"/>
  <c r="D63"/>
  <c r="G63" s="1"/>
  <c r="H63" s="1"/>
  <c r="C63"/>
  <c r="F63" s="1"/>
  <c r="D62"/>
  <c r="G62" s="1"/>
  <c r="C62"/>
  <c r="F62" s="1"/>
  <c r="D61"/>
  <c r="G61" s="1"/>
  <c r="H61" s="1"/>
  <c r="C61"/>
  <c r="F61" s="1"/>
  <c r="D60"/>
  <c r="G60" s="1"/>
  <c r="C60"/>
  <c r="F60" s="1"/>
  <c r="D59"/>
  <c r="G59" s="1"/>
  <c r="H59" s="1"/>
  <c r="C59"/>
  <c r="F59" s="1"/>
  <c r="D58"/>
  <c r="G58" s="1"/>
  <c r="H58" s="1"/>
  <c r="C58"/>
  <c r="F58" s="1"/>
  <c r="D57"/>
  <c r="G57" s="1"/>
  <c r="H57" s="1"/>
  <c r="C57"/>
  <c r="F57" s="1"/>
  <c r="D56"/>
  <c r="G56" s="1"/>
  <c r="H56" s="1"/>
  <c r="C56"/>
  <c r="F56" s="1"/>
  <c r="D55"/>
  <c r="G55" s="1"/>
  <c r="H55" s="1"/>
  <c r="C55"/>
  <c r="F55" s="1"/>
  <c r="D54"/>
  <c r="G54" s="1"/>
  <c r="H54" s="1"/>
  <c r="C54"/>
  <c r="F54" s="1"/>
  <c r="D53"/>
  <c r="G53" s="1"/>
  <c r="C53"/>
  <c r="F53" s="1"/>
  <c r="D52"/>
  <c r="G52" s="1"/>
  <c r="H52" s="1"/>
  <c r="C52"/>
  <c r="F52" s="1"/>
  <c r="D51"/>
  <c r="G51" s="1"/>
  <c r="C51"/>
  <c r="F51" s="1"/>
  <c r="D50"/>
  <c r="G50" s="1"/>
  <c r="H50" s="1"/>
  <c r="C50"/>
  <c r="F50" s="1"/>
  <c r="D49"/>
  <c r="G49" s="1"/>
  <c r="H49" s="1"/>
  <c r="C49"/>
  <c r="F49" s="1"/>
  <c r="D48"/>
  <c r="G48" s="1"/>
  <c r="H48" s="1"/>
  <c r="C48"/>
  <c r="F48" s="1"/>
  <c r="D47"/>
  <c r="G47" s="1"/>
  <c r="C47"/>
  <c r="F47" s="1"/>
  <c r="D46"/>
  <c r="G46" s="1"/>
  <c r="C46"/>
  <c r="F46" s="1"/>
  <c r="D45"/>
  <c r="G45" s="1"/>
  <c r="H45" s="1"/>
  <c r="C45"/>
  <c r="F45" s="1"/>
  <c r="D44"/>
  <c r="G44" s="1"/>
  <c r="C44"/>
  <c r="F44" s="1"/>
  <c r="D43"/>
  <c r="G43" s="1"/>
  <c r="H43" s="1"/>
  <c r="C43"/>
  <c r="F43" s="1"/>
  <c r="D42"/>
  <c r="G42" s="1"/>
  <c r="H42" s="1"/>
  <c r="C42"/>
  <c r="F42" s="1"/>
  <c r="D41"/>
  <c r="G41" s="1"/>
  <c r="H41" s="1"/>
  <c r="C41"/>
  <c r="F41" s="1"/>
  <c r="D40"/>
  <c r="G40" s="1"/>
  <c r="H40" s="1"/>
  <c r="C40"/>
  <c r="F40" s="1"/>
  <c r="D39"/>
  <c r="G39" s="1"/>
  <c r="H39" s="1"/>
  <c r="C39"/>
  <c r="F39" s="1"/>
  <c r="D38"/>
  <c r="G38" s="1"/>
  <c r="H38" s="1"/>
  <c r="C38"/>
  <c r="F38" s="1"/>
  <c r="D37"/>
  <c r="G37" s="1"/>
  <c r="C37"/>
  <c r="F37" s="1"/>
  <c r="D36"/>
  <c r="G36" s="1"/>
  <c r="H36" s="1"/>
  <c r="C36"/>
  <c r="F36" s="1"/>
  <c r="D33"/>
  <c r="G33" s="1"/>
  <c r="H33" s="1"/>
  <c r="C33"/>
  <c r="F33" s="1"/>
  <c r="D32"/>
  <c r="G32" s="1"/>
  <c r="H32" s="1"/>
  <c r="C32"/>
  <c r="F32" s="1"/>
  <c r="D31"/>
  <c r="G31" s="1"/>
  <c r="H31" s="1"/>
  <c r="C31"/>
  <c r="F31" s="1"/>
  <c r="D30"/>
  <c r="G30" s="1"/>
  <c r="H30" s="1"/>
  <c r="C30"/>
  <c r="F30" s="1"/>
  <c r="D29"/>
  <c r="G29" s="1"/>
  <c r="H29" s="1"/>
  <c r="C29"/>
  <c r="F29" s="1"/>
  <c r="D28"/>
  <c r="G28" s="1"/>
  <c r="H28" s="1"/>
  <c r="C28"/>
  <c r="F28" s="1"/>
  <c r="D27"/>
  <c r="G27" s="1"/>
  <c r="C27"/>
  <c r="F27" s="1"/>
  <c r="D26"/>
  <c r="G26" s="1"/>
  <c r="C26"/>
  <c r="F26" s="1"/>
  <c r="D25"/>
  <c r="G25" s="1"/>
  <c r="H25" s="1"/>
  <c r="C25"/>
  <c r="F25" s="1"/>
  <c r="D22"/>
  <c r="G22" s="1"/>
  <c r="C22"/>
  <c r="F22" s="1"/>
  <c r="D21"/>
  <c r="G21" s="1"/>
  <c r="H21" s="1"/>
  <c r="C21"/>
  <c r="F21" s="1"/>
  <c r="D20"/>
  <c r="G20" s="1"/>
  <c r="H20" s="1"/>
  <c r="C20"/>
  <c r="F20" s="1"/>
  <c r="D19"/>
  <c r="G19" s="1"/>
  <c r="H19" s="1"/>
  <c r="C19"/>
  <c r="F19" s="1"/>
  <c r="D18"/>
  <c r="G18" s="1"/>
  <c r="H18" s="1"/>
  <c r="C18"/>
  <c r="F18" s="1"/>
  <c r="D17"/>
  <c r="G17" s="1"/>
  <c r="C17"/>
  <c r="F17" s="1"/>
  <c r="D16"/>
  <c r="G16" s="1"/>
  <c r="H16" s="1"/>
  <c r="C16"/>
  <c r="F16" s="1"/>
  <c r="D15"/>
  <c r="G15" s="1"/>
  <c r="H15" s="1"/>
  <c r="C15"/>
  <c r="F15" s="1"/>
  <c r="D14"/>
  <c r="G14" s="1"/>
  <c r="H14" s="1"/>
  <c r="C14"/>
  <c r="F14" s="1"/>
  <c r="D13"/>
  <c r="G13" s="1"/>
  <c r="H13" s="1"/>
  <c r="C13"/>
  <c r="F13" s="1"/>
  <c r="D12"/>
  <c r="G12" s="1"/>
  <c r="H12" s="1"/>
  <c r="C12"/>
  <c r="F12" s="1"/>
  <c r="D11"/>
  <c r="G11" s="1"/>
  <c r="C11"/>
  <c r="F11" s="1"/>
  <c r="G11" i="12"/>
  <c r="H11" s="1"/>
  <c r="J11" s="1"/>
  <c r="G10"/>
  <c r="H67"/>
  <c r="H59"/>
  <c r="H51"/>
  <c r="D26" i="10"/>
  <c r="D25"/>
  <c r="D24"/>
  <c r="D23"/>
  <c r="D22"/>
  <c r="D13"/>
  <c r="D12"/>
  <c r="D11"/>
  <c r="D10"/>
  <c r="D9"/>
  <c r="D11" i="9"/>
  <c r="D10"/>
  <c r="D9"/>
  <c r="D8"/>
  <c r="D90" i="8"/>
  <c r="G90" s="1"/>
  <c r="H90" s="1"/>
  <c r="D89"/>
  <c r="G89" s="1"/>
  <c r="D88"/>
  <c r="G88" s="1"/>
  <c r="D87"/>
  <c r="G87" s="1"/>
  <c r="H87" s="1"/>
  <c r="D86"/>
  <c r="G86" s="1"/>
  <c r="H86" s="1"/>
  <c r="D85"/>
  <c r="G85" s="1"/>
  <c r="D84"/>
  <c r="G84" s="1"/>
  <c r="H84" s="1"/>
  <c r="D83"/>
  <c r="G83" s="1"/>
  <c r="H83" s="1"/>
  <c r="D82"/>
  <c r="G82" s="1"/>
  <c r="D81"/>
  <c r="G81" s="1"/>
  <c r="H81" s="1"/>
  <c r="D80"/>
  <c r="G80" s="1"/>
  <c r="H80" s="1"/>
  <c r="D79"/>
  <c r="G79" s="1"/>
  <c r="H79" s="1"/>
  <c r="D78"/>
  <c r="G78" s="1"/>
  <c r="D77"/>
  <c r="G77" s="1"/>
  <c r="H77" s="1"/>
  <c r="D76"/>
  <c r="G76" s="1"/>
  <c r="D75"/>
  <c r="G75" s="1"/>
  <c r="H75" s="1"/>
  <c r="D74"/>
  <c r="G74" s="1"/>
  <c r="D73"/>
  <c r="G73" s="1"/>
  <c r="H73" s="1"/>
  <c r="D72"/>
  <c r="G72" s="1"/>
  <c r="D71"/>
  <c r="G71" s="1"/>
  <c r="H71" s="1"/>
  <c r="D70"/>
  <c r="G70" s="1"/>
  <c r="H70" s="1"/>
  <c r="D69"/>
  <c r="G69" s="1"/>
  <c r="H69" s="1"/>
  <c r="D68"/>
  <c r="G68" s="1"/>
  <c r="H68" s="1"/>
  <c r="D67"/>
  <c r="G67" s="1"/>
  <c r="H67" s="1"/>
  <c r="D66"/>
  <c r="G66" s="1"/>
  <c r="D65"/>
  <c r="G65" s="1"/>
  <c r="H65" s="1"/>
  <c r="D64"/>
  <c r="G64" s="1"/>
  <c r="H64" s="1"/>
  <c r="D62"/>
  <c r="G62" s="1"/>
  <c r="H62" s="1"/>
  <c r="D61"/>
  <c r="G61" s="1"/>
  <c r="D60"/>
  <c r="G60" s="1"/>
  <c r="D59"/>
  <c r="G59" s="1"/>
  <c r="H59" s="1"/>
  <c r="D58"/>
  <c r="G58" s="1"/>
  <c r="H58" s="1"/>
  <c r="D57"/>
  <c r="G57" s="1"/>
  <c r="D56"/>
  <c r="G56" s="1"/>
  <c r="D55"/>
  <c r="G55" s="1"/>
  <c r="H55" s="1"/>
  <c r="D54"/>
  <c r="G54" s="1"/>
  <c r="H54" s="1"/>
  <c r="D53"/>
  <c r="G53" s="1"/>
  <c r="D52"/>
  <c r="G52" s="1"/>
  <c r="H52" s="1"/>
  <c r="D51"/>
  <c r="G51" s="1"/>
  <c r="H51" s="1"/>
  <c r="D50"/>
  <c r="G50" s="1"/>
  <c r="H50" s="1"/>
  <c r="D49"/>
  <c r="G49" s="1"/>
  <c r="D48"/>
  <c r="G48" s="1"/>
  <c r="H48" s="1"/>
  <c r="D46"/>
  <c r="G46" s="1"/>
  <c r="D45"/>
  <c r="G45" s="1"/>
  <c r="H45" s="1"/>
  <c r="D44"/>
  <c r="G44" s="1"/>
  <c r="D43"/>
  <c r="G43" s="1"/>
  <c r="H43" s="1"/>
  <c r="D42"/>
  <c r="G42" s="1"/>
  <c r="D41"/>
  <c r="G41" s="1"/>
  <c r="H41" s="1"/>
  <c r="D40"/>
  <c r="G40" s="1"/>
  <c r="D39"/>
  <c r="G39" s="1"/>
  <c r="H39" s="1"/>
  <c r="D38"/>
  <c r="G38" s="1"/>
  <c r="H38" s="1"/>
  <c r="D37"/>
  <c r="G37" s="1"/>
  <c r="H37" s="1"/>
  <c r="D36"/>
  <c r="G36" s="1"/>
  <c r="D35"/>
  <c r="G35" s="1"/>
  <c r="D34"/>
  <c r="G34" s="1"/>
  <c r="H34" s="1"/>
  <c r="D33"/>
  <c r="G33" s="1"/>
  <c r="H33" s="1"/>
  <c r="D32"/>
  <c r="G32" s="1"/>
  <c r="D31"/>
  <c r="G31" s="1"/>
  <c r="H31" s="1"/>
  <c r="D30"/>
  <c r="G30" s="1"/>
  <c r="D29"/>
  <c r="G29" s="1"/>
  <c r="H29" s="1"/>
  <c r="D28"/>
  <c r="G28" s="1"/>
  <c r="D27"/>
  <c r="G27" s="1"/>
  <c r="H27" s="1"/>
  <c r="D26"/>
  <c r="G26" s="1"/>
  <c r="D25"/>
  <c r="G25" s="1"/>
  <c r="H25" s="1"/>
  <c r="D24"/>
  <c r="G24" s="1"/>
  <c r="D23"/>
  <c r="G23" s="1"/>
  <c r="D22"/>
  <c r="G22" s="1"/>
  <c r="D21"/>
  <c r="G21" s="1"/>
  <c r="H21" s="1"/>
  <c r="D20"/>
  <c r="G20" s="1"/>
  <c r="H20" s="1"/>
  <c r="D19"/>
  <c r="G19" s="1"/>
  <c r="D18"/>
  <c r="G18" s="1"/>
  <c r="H18" s="1"/>
  <c r="D17"/>
  <c r="G17" s="1"/>
  <c r="H17" s="1"/>
  <c r="D16"/>
  <c r="G16" s="1"/>
  <c r="D15"/>
  <c r="G15" s="1"/>
  <c r="H15" s="1"/>
  <c r="D14"/>
  <c r="G14" s="1"/>
  <c r="H14" s="1"/>
  <c r="D13"/>
  <c r="G13" s="1"/>
  <c r="H13" s="1"/>
  <c r="D12"/>
  <c r="G12" s="1"/>
  <c r="D11"/>
  <c r="G11" s="1"/>
  <c r="H11" s="1"/>
  <c r="D10"/>
  <c r="G10" s="1"/>
  <c r="H10" s="1"/>
  <c r="E271" i="7"/>
  <c r="G271" s="1"/>
  <c r="H271" s="1"/>
  <c r="E270"/>
  <c r="G270" s="1"/>
  <c r="E269"/>
  <c r="G269" s="1"/>
  <c r="E268"/>
  <c r="G268" s="1"/>
  <c r="E267"/>
  <c r="G267" s="1"/>
  <c r="H267" s="1"/>
  <c r="E266"/>
  <c r="G266" s="1"/>
  <c r="E259"/>
  <c r="G259" s="1"/>
  <c r="E258"/>
  <c r="G258" s="1"/>
  <c r="E257"/>
  <c r="G257" s="1"/>
  <c r="H257" s="1"/>
  <c r="E256"/>
  <c r="G256" s="1"/>
  <c r="E255"/>
  <c r="G255" s="1"/>
  <c r="E254"/>
  <c r="G254" s="1"/>
  <c r="E253"/>
  <c r="G253" s="1"/>
  <c r="H253" s="1"/>
  <c r="E251"/>
  <c r="G251" s="1"/>
  <c r="E250"/>
  <c r="G250" s="1"/>
  <c r="E249"/>
  <c r="G249" s="1"/>
  <c r="E248"/>
  <c r="G248" s="1"/>
  <c r="H248" s="1"/>
  <c r="E247"/>
  <c r="G247" s="1"/>
  <c r="E245"/>
  <c r="G245" s="1"/>
  <c r="H245" s="1"/>
  <c r="E244"/>
  <c r="G244" s="1"/>
  <c r="E243"/>
  <c r="G243" s="1"/>
  <c r="H243" s="1"/>
  <c r="E242"/>
  <c r="G242" s="1"/>
  <c r="E241"/>
  <c r="G241" s="1"/>
  <c r="E239"/>
  <c r="G239" s="1"/>
  <c r="E238"/>
  <c r="G238" s="1"/>
  <c r="H238" s="1"/>
  <c r="E237"/>
  <c r="G237" s="1"/>
  <c r="E236"/>
  <c r="G236" s="1"/>
  <c r="E235"/>
  <c r="G235" s="1"/>
  <c r="E234"/>
  <c r="G234" s="1"/>
  <c r="H234" s="1"/>
  <c r="E233"/>
  <c r="G233" s="1"/>
  <c r="E232"/>
  <c r="G232" s="1"/>
  <c r="E231"/>
  <c r="G231" s="1"/>
  <c r="E230"/>
  <c r="G230" s="1"/>
  <c r="H230" s="1"/>
  <c r="E229"/>
  <c r="G229" s="1"/>
  <c r="E227"/>
  <c r="G227" s="1"/>
  <c r="E226"/>
  <c r="G226" s="1"/>
  <c r="E225"/>
  <c r="G225" s="1"/>
  <c r="H225" s="1"/>
  <c r="E224"/>
  <c r="G224" s="1"/>
  <c r="E223"/>
  <c r="G223" s="1"/>
  <c r="E222"/>
  <c r="G222" s="1"/>
  <c r="E221"/>
  <c r="G221" s="1"/>
  <c r="E220"/>
  <c r="G220" s="1"/>
  <c r="E219"/>
  <c r="G219" s="1"/>
  <c r="E218"/>
  <c r="G218" s="1"/>
  <c r="E217"/>
  <c r="G217" s="1"/>
  <c r="E215"/>
  <c r="G215" s="1"/>
  <c r="E214"/>
  <c r="G214" s="1"/>
  <c r="E212"/>
  <c r="G212" s="1"/>
  <c r="E211"/>
  <c r="G211" s="1"/>
  <c r="E209"/>
  <c r="G209" s="1"/>
  <c r="E208"/>
  <c r="G208" s="1"/>
  <c r="H208" s="1"/>
  <c r="E206"/>
  <c r="G206" s="1"/>
  <c r="E205"/>
  <c r="G205" s="1"/>
  <c r="E203"/>
  <c r="G203" s="1"/>
  <c r="E202"/>
  <c r="G202" s="1"/>
  <c r="H202" s="1"/>
  <c r="E200"/>
  <c r="G200" s="1"/>
  <c r="E199"/>
  <c r="G199" s="1"/>
  <c r="E197"/>
  <c r="G197" s="1"/>
  <c r="E196"/>
  <c r="G196" s="1"/>
  <c r="H196" s="1"/>
  <c r="E194"/>
  <c r="G194" s="1"/>
  <c r="E193"/>
  <c r="G193" s="1"/>
  <c r="E191"/>
  <c r="G191" s="1"/>
  <c r="E190"/>
  <c r="G190" s="1"/>
  <c r="H190" s="1"/>
  <c r="E188"/>
  <c r="G188" s="1"/>
  <c r="E187"/>
  <c r="G187" s="1"/>
  <c r="H187" s="1"/>
  <c r="E185"/>
  <c r="G185" s="1"/>
  <c r="E184"/>
  <c r="G184" s="1"/>
  <c r="E182"/>
  <c r="G182" s="1"/>
  <c r="E181"/>
  <c r="G181" s="1"/>
  <c r="H181" s="1"/>
  <c r="E179"/>
  <c r="G179" s="1"/>
  <c r="E178"/>
  <c r="G178" s="1"/>
  <c r="H178" s="1"/>
  <c r="E176"/>
  <c r="G176" s="1"/>
  <c r="E175"/>
  <c r="G175" s="1"/>
  <c r="H175" s="1"/>
  <c r="E173"/>
  <c r="G173" s="1"/>
  <c r="E172"/>
  <c r="G172" s="1"/>
  <c r="E168"/>
  <c r="G168" s="1"/>
  <c r="E167"/>
  <c r="G167" s="1"/>
  <c r="H167" s="1"/>
  <c r="E166"/>
  <c r="G166" s="1"/>
  <c r="E165"/>
  <c r="G165" s="1"/>
  <c r="E164"/>
  <c r="G164" s="1"/>
  <c r="E163"/>
  <c r="G163" s="1"/>
  <c r="H163" s="1"/>
  <c r="E162"/>
  <c r="G162" s="1"/>
  <c r="E161"/>
  <c r="G161" s="1"/>
  <c r="E160"/>
  <c r="G160" s="1"/>
  <c r="E159"/>
  <c r="G159" s="1"/>
  <c r="H159" s="1"/>
  <c r="E157"/>
  <c r="G157" s="1"/>
  <c r="H157" s="1"/>
  <c r="E156"/>
  <c r="G156" s="1"/>
  <c r="E155"/>
  <c r="G155" s="1"/>
  <c r="E154"/>
  <c r="G154" s="1"/>
  <c r="H154" s="1"/>
  <c r="E153"/>
  <c r="G153" s="1"/>
  <c r="H153" s="1"/>
  <c r="E152"/>
  <c r="G152" s="1"/>
  <c r="E151"/>
  <c r="G151" s="1"/>
  <c r="E149"/>
  <c r="G149" s="1"/>
  <c r="H149" s="1"/>
  <c r="E148"/>
  <c r="G148" s="1"/>
  <c r="H148" s="1"/>
  <c r="E147"/>
  <c r="G147" s="1"/>
  <c r="E146"/>
  <c r="G146" s="1"/>
  <c r="E145"/>
  <c r="G145" s="1"/>
  <c r="H145" s="1"/>
  <c r="E144"/>
  <c r="G144" s="1"/>
  <c r="E142"/>
  <c r="G142" s="1"/>
  <c r="E141"/>
  <c r="G141" s="1"/>
  <c r="E140"/>
  <c r="G140" s="1"/>
  <c r="H140" s="1"/>
  <c r="E139"/>
  <c r="G139" s="1"/>
  <c r="E138"/>
  <c r="G138" s="1"/>
  <c r="E136"/>
  <c r="G136" s="1"/>
  <c r="E135"/>
  <c r="G135" s="1"/>
  <c r="E134"/>
  <c r="G134" s="1"/>
  <c r="E133"/>
  <c r="G133" s="1"/>
  <c r="E132"/>
  <c r="G132" s="1"/>
  <c r="E131"/>
  <c r="G131" s="1"/>
  <c r="E130"/>
  <c r="G130" s="1"/>
  <c r="E129"/>
  <c r="G129" s="1"/>
  <c r="E128"/>
  <c r="G128" s="1"/>
  <c r="E127"/>
  <c r="G127" s="1"/>
  <c r="E126"/>
  <c r="G126" s="1"/>
  <c r="E124"/>
  <c r="G124" s="1"/>
  <c r="H124" s="1"/>
  <c r="E123"/>
  <c r="G123" s="1"/>
  <c r="E122"/>
  <c r="G122" s="1"/>
  <c r="E121"/>
  <c r="G121" s="1"/>
  <c r="E120"/>
  <c r="G120" s="1"/>
  <c r="H120" s="1"/>
  <c r="E119"/>
  <c r="G119" s="1"/>
  <c r="E118"/>
  <c r="G118" s="1"/>
  <c r="E117"/>
  <c r="G117" s="1"/>
  <c r="E116"/>
  <c r="G116" s="1"/>
  <c r="E115"/>
  <c r="G115" s="1"/>
  <c r="E114"/>
  <c r="G114" s="1"/>
  <c r="E113"/>
  <c r="G113" s="1"/>
  <c r="E112"/>
  <c r="G112" s="1"/>
  <c r="E111"/>
  <c r="G111" s="1"/>
  <c r="E110"/>
  <c r="G110" s="1"/>
  <c r="E109"/>
  <c r="G109" s="1"/>
  <c r="E108"/>
  <c r="G108" s="1"/>
  <c r="H108" s="1"/>
  <c r="E107"/>
  <c r="G107" s="1"/>
  <c r="E105"/>
  <c r="G105" s="1"/>
  <c r="E104"/>
  <c r="G104" s="1"/>
  <c r="E103"/>
  <c r="G103" s="1"/>
  <c r="H103" s="1"/>
  <c r="E102"/>
  <c r="G102" s="1"/>
  <c r="E101"/>
  <c r="G101" s="1"/>
  <c r="E100"/>
  <c r="G100" s="1"/>
  <c r="E99"/>
  <c r="G99" s="1"/>
  <c r="H99" s="1"/>
  <c r="E98"/>
  <c r="G98" s="1"/>
  <c r="E95"/>
  <c r="G95" s="1"/>
  <c r="H95" s="1"/>
  <c r="E94"/>
  <c r="G94" s="1"/>
  <c r="H94" s="1"/>
  <c r="E93"/>
  <c r="G93" s="1"/>
  <c r="E92"/>
  <c r="G92" s="1"/>
  <c r="E91"/>
  <c r="G91" s="1"/>
  <c r="H91" s="1"/>
  <c r="E89"/>
  <c r="G89" s="1"/>
  <c r="H89" s="1"/>
  <c r="E88"/>
  <c r="G88" s="1"/>
  <c r="E87"/>
  <c r="G87" s="1"/>
  <c r="E85"/>
  <c r="G85" s="1"/>
  <c r="H85" s="1"/>
  <c r="E84"/>
  <c r="G84" s="1"/>
  <c r="H84" s="1"/>
  <c r="E83"/>
  <c r="G83" s="1"/>
  <c r="H83" s="1"/>
  <c r="E82"/>
  <c r="G82" s="1"/>
  <c r="E81"/>
  <c r="G81" s="1"/>
  <c r="H81" s="1"/>
  <c r="E80"/>
  <c r="G80" s="1"/>
  <c r="E77"/>
  <c r="G77" s="1"/>
  <c r="E76"/>
  <c r="G76" s="1"/>
  <c r="E75"/>
  <c r="G75" s="1"/>
  <c r="H75" s="1"/>
  <c r="E74"/>
  <c r="G74" s="1"/>
  <c r="E72"/>
  <c r="G72" s="1"/>
  <c r="E71"/>
  <c r="G71" s="1"/>
  <c r="E70"/>
  <c r="G70" s="1"/>
  <c r="H70" s="1"/>
  <c r="E69"/>
  <c r="G69" s="1"/>
  <c r="H69" s="1"/>
  <c r="E68"/>
  <c r="G68" s="1"/>
  <c r="E67"/>
  <c r="G67" s="1"/>
  <c r="E66"/>
  <c r="G66" s="1"/>
  <c r="H66" s="1"/>
  <c r="E65"/>
  <c r="G65" s="1"/>
  <c r="H65" s="1"/>
  <c r="E64"/>
  <c r="G64" s="1"/>
  <c r="H64" s="1"/>
  <c r="E63"/>
  <c r="G63" s="1"/>
  <c r="E62"/>
  <c r="G62" s="1"/>
  <c r="H62" s="1"/>
  <c r="E60"/>
  <c r="G60" s="1"/>
  <c r="H60" s="1"/>
  <c r="E59"/>
  <c r="G59" s="1"/>
  <c r="E58"/>
  <c r="G58" s="1"/>
  <c r="E57"/>
  <c r="G57" s="1"/>
  <c r="H57" s="1"/>
  <c r="E54"/>
  <c r="G54" s="1"/>
  <c r="H54" s="1"/>
  <c r="E53"/>
  <c r="G53" s="1"/>
  <c r="E52"/>
  <c r="G52" s="1"/>
  <c r="E51"/>
  <c r="G51" s="1"/>
  <c r="H51" s="1"/>
  <c r="E50"/>
  <c r="G50" s="1"/>
  <c r="H50" s="1"/>
  <c r="E48"/>
  <c r="G48" s="1"/>
  <c r="E47"/>
  <c r="G47" s="1"/>
  <c r="E46"/>
  <c r="G46" s="1"/>
  <c r="H46" s="1"/>
  <c r="E45"/>
  <c r="G45" s="1"/>
  <c r="E44"/>
  <c r="G44" s="1"/>
  <c r="E43"/>
  <c r="G43" s="1"/>
  <c r="E42"/>
  <c r="G42" s="1"/>
  <c r="E41"/>
  <c r="G41" s="1"/>
  <c r="E39"/>
  <c r="G39" s="1"/>
  <c r="E38"/>
  <c r="G38" s="1"/>
  <c r="E37"/>
  <c r="G37" s="1"/>
  <c r="E36"/>
  <c r="G36" s="1"/>
  <c r="E35"/>
  <c r="G35" s="1"/>
  <c r="E34"/>
  <c r="G34" s="1"/>
  <c r="E33"/>
  <c r="G33" s="1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E23"/>
  <c r="G23" s="1"/>
  <c r="E22"/>
  <c r="G22" s="1"/>
  <c r="E21"/>
  <c r="G21" s="1"/>
  <c r="H21" s="1"/>
  <c r="E20"/>
  <c r="G20" s="1"/>
  <c r="H20" s="1"/>
  <c r="E19"/>
  <c r="G19" s="1"/>
  <c r="E18"/>
  <c r="G18" s="1"/>
  <c r="E17"/>
  <c r="G17" s="1"/>
  <c r="H17" s="1"/>
  <c r="E16"/>
  <c r="G16" s="1"/>
  <c r="H16" s="1"/>
  <c r="E15"/>
  <c r="G15" s="1"/>
  <c r="E14"/>
  <c r="G14" s="1"/>
  <c r="E13"/>
  <c r="G13" s="1"/>
  <c r="H13" s="1"/>
  <c r="E12"/>
  <c r="G12" s="1"/>
  <c r="H12" s="1"/>
  <c r="E11"/>
  <c r="G11" s="1"/>
  <c r="E10"/>
  <c r="G10" s="1"/>
  <c r="E9"/>
  <c r="H47" i="5"/>
  <c r="I47" s="1"/>
  <c r="H46"/>
  <c r="I46" s="1"/>
  <c r="H45"/>
  <c r="I45" s="1"/>
  <c r="H44"/>
  <c r="I44" s="1"/>
  <c r="H43"/>
  <c r="I43" s="1"/>
  <c r="H42"/>
  <c r="I42" s="1"/>
  <c r="H41"/>
  <c r="I41" s="1"/>
  <c r="H39"/>
  <c r="I39" s="1"/>
  <c r="H38"/>
  <c r="I38" s="1"/>
  <c r="H37"/>
  <c r="I37" s="1"/>
  <c r="H36"/>
  <c r="I36" s="1"/>
  <c r="H35"/>
  <c r="I35" s="1"/>
  <c r="H34"/>
  <c r="I34" s="1"/>
  <c r="H33"/>
  <c r="I33" s="1"/>
  <c r="H32"/>
  <c r="I32" s="1"/>
  <c r="H30"/>
  <c r="I30" s="1"/>
  <c r="H29"/>
  <c r="I29" s="1"/>
  <c r="H28"/>
  <c r="I28" s="1"/>
  <c r="H27"/>
  <c r="I27" s="1"/>
  <c r="H26"/>
  <c r="I26" s="1"/>
  <c r="H25"/>
  <c r="I25" s="1"/>
  <c r="E28" i="6"/>
  <c r="E18"/>
  <c r="E43"/>
  <c r="E42"/>
  <c r="E41"/>
  <c r="E40"/>
  <c r="E39"/>
  <c r="E38"/>
  <c r="E37"/>
  <c r="E36"/>
  <c r="E35"/>
  <c r="E34"/>
  <c r="E33"/>
  <c r="E32"/>
  <c r="E31"/>
  <c r="E30"/>
  <c r="E29"/>
  <c r="E26"/>
  <c r="E25"/>
  <c r="D24"/>
  <c r="E21"/>
  <c r="E17"/>
  <c r="E16"/>
  <c r="E13"/>
  <c r="E10"/>
  <c r="E47" i="5"/>
  <c r="E46"/>
  <c r="E45"/>
  <c r="E44"/>
  <c r="E43"/>
  <c r="E42"/>
  <c r="E41"/>
  <c r="E39"/>
  <c r="D25"/>
  <c r="E38"/>
  <c r="E37"/>
  <c r="E36"/>
  <c r="E35"/>
  <c r="E34"/>
  <c r="E33"/>
  <c r="E32"/>
  <c r="E31"/>
  <c r="E30"/>
  <c r="E29"/>
  <c r="E27"/>
  <c r="E26"/>
  <c r="E22"/>
  <c r="E19"/>
  <c r="E18"/>
  <c r="E17"/>
  <c r="E16"/>
  <c r="E13"/>
  <c r="E10"/>
  <c r="H39" i="12"/>
  <c r="H55"/>
  <c r="H71"/>
  <c r="C20" i="15"/>
  <c r="C36"/>
  <c r="D60"/>
  <c r="D52"/>
  <c r="C17"/>
  <c r="D30"/>
  <c r="E27" i="6"/>
  <c r="J31" i="5"/>
  <c r="E261" i="7"/>
  <c r="G261" s="1"/>
  <c r="H261" s="1"/>
  <c r="E262"/>
  <c r="G262" s="1"/>
  <c r="H262" s="1"/>
  <c r="E263"/>
  <c r="G263" s="1"/>
  <c r="E264"/>
  <c r="G264" s="1"/>
  <c r="D104" i="4"/>
  <c r="F52" i="11" l="1"/>
  <c r="F28"/>
  <c r="F20"/>
  <c r="H24" i="36"/>
  <c r="H15"/>
  <c r="H14"/>
  <c r="H75"/>
  <c r="H68"/>
  <c r="H23"/>
  <c r="H25"/>
  <c r="H28"/>
  <c r="H27"/>
  <c r="H72"/>
  <c r="H76"/>
  <c r="D28" i="15"/>
  <c r="C28"/>
  <c r="D53"/>
  <c r="C53"/>
  <c r="D34" i="23"/>
  <c r="C34" s="1"/>
  <c r="D36"/>
  <c r="C36" s="1"/>
  <c r="C65" i="15"/>
  <c r="D54"/>
  <c r="C62"/>
  <c r="C11"/>
  <c r="D14"/>
  <c r="C40"/>
  <c r="D47"/>
  <c r="C68"/>
  <c r="H79" i="36"/>
  <c r="C44" i="15"/>
  <c r="H11" i="7"/>
  <c r="H15"/>
  <c r="H19"/>
  <c r="H23"/>
  <c r="H27"/>
  <c r="H39"/>
  <c r="H44"/>
  <c r="H48"/>
  <c r="H19" i="8"/>
  <c r="H23"/>
  <c r="H35"/>
  <c r="H56"/>
  <c r="H60"/>
  <c r="H85"/>
  <c r="H22" i="13"/>
  <c r="H44"/>
  <c r="H62"/>
  <c r="D25" i="15"/>
  <c r="E20" i="20"/>
  <c r="E28"/>
  <c r="C28" i="23"/>
  <c r="H46" i="36"/>
  <c r="H54"/>
  <c r="H71"/>
  <c r="C57" i="15"/>
  <c r="C64"/>
  <c r="H10" i="7"/>
  <c r="H14"/>
  <c r="H18"/>
  <c r="H22"/>
  <c r="H43"/>
  <c r="H47"/>
  <c r="H63"/>
  <c r="H67"/>
  <c r="H71"/>
  <c r="H76"/>
  <c r="H82"/>
  <c r="H107"/>
  <c r="H111"/>
  <c r="H123"/>
  <c r="H128"/>
  <c r="H132"/>
  <c r="H136"/>
  <c r="H146"/>
  <c r="H155"/>
  <c r="H160"/>
  <c r="H164"/>
  <c r="H168"/>
  <c r="H176"/>
  <c r="H188"/>
  <c r="H200"/>
  <c r="H206"/>
  <c r="H212"/>
  <c r="H218"/>
  <c r="H222"/>
  <c r="H244"/>
  <c r="H22" i="8"/>
  <c r="H26"/>
  <c r="H30"/>
  <c r="H42"/>
  <c r="H46"/>
  <c r="H72"/>
  <c r="H76"/>
  <c r="H88"/>
  <c r="C22" i="15"/>
  <c r="D33"/>
  <c r="C43"/>
  <c r="D50"/>
  <c r="C56"/>
  <c r="E111" i="20"/>
  <c r="H13" i="36"/>
  <c r="H39"/>
  <c r="H43"/>
  <c r="H47"/>
  <c r="H51"/>
  <c r="H55"/>
  <c r="H59"/>
  <c r="H63"/>
  <c r="H162" i="7"/>
  <c r="H179"/>
  <c r="H185"/>
  <c r="H251"/>
  <c r="H256"/>
  <c r="H266"/>
  <c r="H270"/>
  <c r="H12" i="8"/>
  <c r="H16"/>
  <c r="H24"/>
  <c r="H28"/>
  <c r="H32"/>
  <c r="H36"/>
  <c r="H40"/>
  <c r="H44"/>
  <c r="H49"/>
  <c r="H53"/>
  <c r="H57"/>
  <c r="H61"/>
  <c r="H66"/>
  <c r="H74"/>
  <c r="H78"/>
  <c r="H82"/>
  <c r="E49" i="20"/>
  <c r="C44" i="23"/>
  <c r="H12" i="36"/>
  <c r="F36" i="11"/>
  <c r="F12"/>
  <c r="F44"/>
  <c r="G64" i="3"/>
  <c r="D64"/>
  <c r="J65"/>
  <c r="J64"/>
  <c r="G65"/>
  <c r="H25" i="7"/>
  <c r="H33"/>
  <c r="H42"/>
  <c r="H105"/>
  <c r="H114"/>
  <c r="H122"/>
  <c r="H131"/>
  <c r="H199"/>
  <c r="H211"/>
  <c r="H217"/>
  <c r="H24"/>
  <c r="H28"/>
  <c r="H32"/>
  <c r="H36"/>
  <c r="H41"/>
  <c r="H100"/>
  <c r="H104"/>
  <c r="H109"/>
  <c r="H117"/>
  <c r="H121"/>
  <c r="H126"/>
  <c r="H139"/>
  <c r="H144"/>
  <c r="H191"/>
  <c r="H197"/>
  <c r="H203"/>
  <c r="H209"/>
  <c r="H224"/>
  <c r="H229"/>
  <c r="H233"/>
  <c r="H237"/>
  <c r="H242"/>
  <c r="H29"/>
  <c r="H37"/>
  <c r="H101"/>
  <c r="H110"/>
  <c r="H118"/>
  <c r="H127"/>
  <c r="H135"/>
  <c r="H193"/>
  <c r="H205"/>
  <c r="H221"/>
  <c r="H53"/>
  <c r="H59"/>
  <c r="H68"/>
  <c r="I72" s="1"/>
  <c r="H147"/>
  <c r="H152"/>
  <c r="H156"/>
  <c r="H161"/>
  <c r="H241"/>
  <c r="H259"/>
  <c r="H138"/>
  <c r="H223"/>
  <c r="H45"/>
  <c r="H74"/>
  <c r="H80"/>
  <c r="H113"/>
  <c r="H130"/>
  <c r="H134"/>
  <c r="H166"/>
  <c r="H173"/>
  <c r="H215"/>
  <c r="H220"/>
  <c r="H247"/>
  <c r="H263"/>
  <c r="H31"/>
  <c r="H35"/>
  <c r="H72"/>
  <c r="H77"/>
  <c r="H88"/>
  <c r="H93"/>
  <c r="H112"/>
  <c r="H116"/>
  <c r="H129"/>
  <c r="H133"/>
  <c r="H142"/>
  <c r="H165"/>
  <c r="H172"/>
  <c r="H184"/>
  <c r="H214"/>
  <c r="H219"/>
  <c r="H227"/>
  <c r="H232"/>
  <c r="H236"/>
  <c r="H250"/>
  <c r="H255"/>
  <c r="H269"/>
  <c r="H264"/>
  <c r="H26"/>
  <c r="H30"/>
  <c r="H34"/>
  <c r="H38"/>
  <c r="H52"/>
  <c r="H58"/>
  <c r="I61" s="1"/>
  <c r="H87"/>
  <c r="H92"/>
  <c r="H98"/>
  <c r="H102"/>
  <c r="H115"/>
  <c r="H119"/>
  <c r="H141"/>
  <c r="H151"/>
  <c r="I158" s="1"/>
  <c r="H182"/>
  <c r="H194"/>
  <c r="H226"/>
  <c r="H231"/>
  <c r="H235"/>
  <c r="H239"/>
  <c r="H249"/>
  <c r="I252" s="1"/>
  <c r="H254"/>
  <c r="H258"/>
  <c r="H35" i="12"/>
  <c r="H75"/>
  <c r="H23"/>
  <c r="H19"/>
  <c r="H27"/>
  <c r="J104" i="4"/>
  <c r="K104" s="1"/>
  <c r="D36" i="3"/>
  <c r="I36"/>
  <c r="H10" i="12"/>
  <c r="J10" s="1"/>
  <c r="H43"/>
  <c r="H11" i="13"/>
  <c r="D10" i="23"/>
  <c r="C10" s="1"/>
  <c r="G9" i="7"/>
  <c r="K9" s="1"/>
  <c r="H15" i="12"/>
  <c r="H25"/>
  <c r="H52"/>
  <c r="H47" i="13"/>
  <c r="C45" i="15"/>
  <c r="C72"/>
  <c r="D13"/>
  <c r="C19"/>
  <c r="D32"/>
  <c r="H16" i="12"/>
  <c r="H38"/>
  <c r="H45"/>
  <c r="H48"/>
  <c r="H70"/>
  <c r="H77"/>
  <c r="H67" i="36"/>
  <c r="D46" i="23"/>
  <c r="C46" s="1"/>
  <c r="H26" i="13"/>
  <c r="H46"/>
  <c r="H20" i="12"/>
  <c r="H47"/>
  <c r="H57"/>
  <c r="D21" i="15"/>
  <c r="J15" i="12"/>
  <c r="H89" i="8"/>
  <c r="C16" i="15"/>
  <c r="D29"/>
  <c r="D58"/>
  <c r="C26"/>
  <c r="D37"/>
  <c r="D67"/>
  <c r="H22" i="12"/>
  <c r="H29"/>
  <c r="H32"/>
  <c r="H54"/>
  <c r="H61"/>
  <c r="H64"/>
  <c r="D20" i="23"/>
  <c r="C20" s="1"/>
  <c r="D61" i="15"/>
  <c r="C61"/>
  <c r="D71"/>
  <c r="C71"/>
  <c r="D14" i="23"/>
  <c r="C14" s="1"/>
  <c r="D26"/>
  <c r="C26" s="1"/>
  <c r="H60" i="13"/>
  <c r="H18" i="12"/>
  <c r="H50"/>
  <c r="H65" i="13"/>
  <c r="C38" i="23"/>
  <c r="H268" i="7"/>
  <c r="H17" i="13"/>
  <c r="H27"/>
  <c r="H37"/>
  <c r="H51"/>
  <c r="H53"/>
  <c r="H67"/>
  <c r="H69"/>
  <c r="C39" i="15"/>
  <c r="D41"/>
  <c r="H31" i="12"/>
  <c r="H34"/>
  <c r="H36"/>
  <c r="H41"/>
  <c r="H63"/>
  <c r="H66"/>
  <c r="H68"/>
  <c r="H73"/>
  <c r="C42" i="23"/>
  <c r="C51"/>
  <c r="H30" i="36"/>
  <c r="H64"/>
  <c r="H13" i="12"/>
  <c r="H21"/>
  <c r="H28"/>
  <c r="H30"/>
  <c r="H37"/>
  <c r="H44"/>
  <c r="H46"/>
  <c r="H53"/>
  <c r="H60"/>
  <c r="H62"/>
  <c r="H69"/>
  <c r="H76"/>
  <c r="H78"/>
  <c r="H41" i="36"/>
  <c r="H45"/>
  <c r="H49"/>
  <c r="H53"/>
  <c r="H57"/>
  <c r="H61"/>
  <c r="H65"/>
  <c r="H81"/>
  <c r="H17" i="12"/>
  <c r="H24"/>
  <c r="H26"/>
  <c r="H33"/>
  <c r="H40"/>
  <c r="H42"/>
  <c r="H49"/>
  <c r="H56"/>
  <c r="H58"/>
  <c r="H65"/>
  <c r="H72"/>
  <c r="H74"/>
  <c r="H26" i="36"/>
  <c r="H40"/>
  <c r="H44"/>
  <c r="H48"/>
  <c r="H52"/>
  <c r="H56"/>
  <c r="H60"/>
  <c r="H62"/>
  <c r="H66"/>
  <c r="H70"/>
  <c r="H74"/>
  <c r="H78"/>
  <c r="F36" i="3"/>
  <c r="G36"/>
  <c r="F16" i="11"/>
  <c r="F24"/>
  <c r="F32"/>
  <c r="F40"/>
  <c r="F48"/>
  <c r="F9"/>
  <c r="G9"/>
  <c r="G13"/>
  <c r="F13" s="1"/>
  <c r="G17"/>
  <c r="F17" s="1"/>
  <c r="G21"/>
  <c r="F21" s="1"/>
  <c r="F25"/>
  <c r="G25"/>
  <c r="G29"/>
  <c r="F29" s="1"/>
  <c r="G33"/>
  <c r="F33" s="1"/>
  <c r="G37"/>
  <c r="F37" s="1"/>
  <c r="G41"/>
  <c r="F41" s="1"/>
  <c r="G45"/>
  <c r="F45" s="1"/>
  <c r="F49"/>
  <c r="G49"/>
  <c r="G53"/>
  <c r="F53" s="1"/>
  <c r="G11"/>
  <c r="F11" s="1"/>
  <c r="G15"/>
  <c r="F15" s="1"/>
  <c r="G19"/>
  <c r="F19" s="1"/>
  <c r="G23"/>
  <c r="F23" s="1"/>
  <c r="G27"/>
  <c r="F27" s="1"/>
  <c r="G31"/>
  <c r="F31" s="1"/>
  <c r="G35"/>
  <c r="F35" s="1"/>
  <c r="G39"/>
  <c r="F39" s="1"/>
  <c r="G43"/>
  <c r="F43" s="1"/>
  <c r="G47"/>
  <c r="F47" s="1"/>
  <c r="G51"/>
  <c r="F51" s="1"/>
  <c r="I143" i="7" l="1"/>
  <c r="I86"/>
  <c r="I106"/>
  <c r="I150"/>
  <c r="I78"/>
  <c r="K11"/>
  <c r="H9"/>
</calcChain>
</file>

<file path=xl/sharedStrings.xml><?xml version="1.0" encoding="utf-8"?>
<sst xmlns="http://schemas.openxmlformats.org/spreadsheetml/2006/main" count="3508" uniqueCount="2216">
  <si>
    <t>TARIF PELAYANAN KESEHATAN INSTALASI RAWAT JALAN</t>
  </si>
  <si>
    <t>RSUD PROVINSI NUSA TENGGARA BARAT</t>
  </si>
  <si>
    <t>NO</t>
  </si>
  <si>
    <t>JASA SARANA</t>
  </si>
  <si>
    <t>JASA PELAYANAN</t>
  </si>
  <si>
    <t xml:space="preserve">JUMLAH TARIF </t>
  </si>
  <si>
    <t>JENIS PELAYANAN</t>
  </si>
  <si>
    <t>INSTALASI RAWAT JALAN REGULER</t>
  </si>
  <si>
    <t>A.  Biaya Poliklinik</t>
  </si>
  <si>
    <t xml:space="preserve">     1.  Registrasi / pendaftaran / karcis</t>
  </si>
  <si>
    <t xml:space="preserve">     2.  Administrasi Sistem Informasi</t>
  </si>
  <si>
    <t xml:space="preserve">     3. Berkas RM Rawat Jalan / Kartu Pasien</t>
  </si>
  <si>
    <t>B.  Biaya Pemeriksaan</t>
  </si>
  <si>
    <t xml:space="preserve">     1.  Dokter Spesialis / Dokter Gigi Spesialis</t>
  </si>
  <si>
    <t xml:space="preserve">     2.  Konsultasi antar SMF</t>
  </si>
  <si>
    <t>INSTALASI RAWAT JALAN EKSEKUTIF</t>
  </si>
  <si>
    <t xml:space="preserve">     3.  Konsultasi Gizi</t>
  </si>
  <si>
    <t xml:space="preserve">     4.  Konsultasi / Konseling HIV / AIDS</t>
  </si>
  <si>
    <t xml:space="preserve">     3.  Berkas RM Rawat Jalan / Kartu Pasien</t>
  </si>
  <si>
    <t>INSTALASI RAWAT JALAN  (POLI KHUSUS)</t>
  </si>
  <si>
    <t>Keterangan :</t>
  </si>
  <si>
    <t>a.</t>
  </si>
  <si>
    <t>b.</t>
  </si>
  <si>
    <t xml:space="preserve"> Biaya karcis berlaku untuk 1 (satu) kali kunjungan, tanpa obat</t>
  </si>
  <si>
    <t xml:space="preserve"> Apabila ada pemeriksaan penunjangdiagnostik, tindakan medik, radiotherapi dan rehabilitasi medik, dibayar sesuai dengan tarif RSUD Provinsi NTB </t>
  </si>
  <si>
    <t>c.</t>
  </si>
  <si>
    <t>Konsultasi harus berdasarkan rujukan intern dari bagian / SMF yang memerlukan hal tersebut ke bagian / SMF lain dan gizi, untuk keperluan tindak lanjut observasi diagnosa, pengobatan dan pelayanan kesehatan lainnya, tanpa tinggal di ruangan rawat inap, dan pasien membayar hanya biaya konsultasi tersebut.</t>
  </si>
  <si>
    <t>d.</t>
  </si>
  <si>
    <t>Kartu identitas pasien (Embosar) hanya dibayar 1 (satu) kali, apabila kartu identitas hilang harus membayar lagi sesuai tarif yang berlaku.</t>
  </si>
  <si>
    <t>A. REGISTRASI</t>
  </si>
  <si>
    <t>registrasi berkas RM IGD</t>
  </si>
  <si>
    <t xml:space="preserve">registrasi berkas RM MRS </t>
  </si>
  <si>
    <t xml:space="preserve">B. PEMERIKSAAN DOKTER </t>
  </si>
  <si>
    <t>Periksa Dokter IGD</t>
  </si>
  <si>
    <t xml:space="preserve">Periksa / Konsultasi Dokter Spesialis On site </t>
  </si>
  <si>
    <t xml:space="preserve">C. LAYANAN UMUM IGD </t>
  </si>
  <si>
    <t>Layanan Prioritas 2 ( yellow area)</t>
  </si>
  <si>
    <t>Layanan Prioritas 1 ( Red zone )</t>
  </si>
  <si>
    <t xml:space="preserve">D. TINDAKAN KHUSUS KEGAWATDARURATAN </t>
  </si>
  <si>
    <t xml:space="preserve">Pemasangan ET (Endotracheal Tube) </t>
  </si>
  <si>
    <t xml:space="preserve">needle cricothyroidotomy </t>
  </si>
  <si>
    <t xml:space="preserve">pungsi pleural </t>
  </si>
  <si>
    <t>pungsi ascites</t>
  </si>
  <si>
    <t xml:space="preserve">blast pungsi </t>
  </si>
  <si>
    <t xml:space="preserve">pemasangan CVC  </t>
  </si>
  <si>
    <t xml:space="preserve">pemasangan cateter intra osseus </t>
  </si>
  <si>
    <t xml:space="preserve">vena sectie </t>
  </si>
  <si>
    <t xml:space="preserve">needle cest decompressi </t>
  </si>
  <si>
    <t xml:space="preserve">pemasangan WSD </t>
  </si>
  <si>
    <t xml:space="preserve">b. sedang ( 5 - 10 cm ) </t>
  </si>
  <si>
    <t>c. besar ( 10 - 20 cm )</t>
  </si>
  <si>
    <t>d. khusus ( &gt; 20 cm, melebihi lapisan kulit)</t>
  </si>
  <si>
    <t xml:space="preserve">amputasi sendi kecil </t>
  </si>
  <si>
    <t xml:space="preserve">Cross Incisi </t>
  </si>
  <si>
    <t>ekstraksi kuku ( roser plasty )</t>
  </si>
  <si>
    <t xml:space="preserve">Jahit Luka </t>
  </si>
  <si>
    <t xml:space="preserve">a. kecil  ( &lt; 5 cm ) </t>
  </si>
  <si>
    <t xml:space="preserve">incisi abses </t>
  </si>
  <si>
    <t xml:space="preserve">ekstraksi korpus alienum  </t>
  </si>
  <si>
    <t xml:space="preserve">a. Ringan </t>
  </si>
  <si>
    <t xml:space="preserve">b. sedang </t>
  </si>
  <si>
    <t xml:space="preserve">c. berat / dalam </t>
  </si>
  <si>
    <t xml:space="preserve">ekstraksi batu uretra anterior </t>
  </si>
  <si>
    <t>lavement</t>
  </si>
  <si>
    <t>Reposisi</t>
  </si>
  <si>
    <t>a. mandibula</t>
  </si>
  <si>
    <t xml:space="preserve">b. dislokasi sendi2 kecil extremitas </t>
  </si>
  <si>
    <t xml:space="preserve">c. dislokasi sendi2 besar extremitas </t>
  </si>
  <si>
    <t xml:space="preserve">Resusitasi  </t>
  </si>
  <si>
    <t>Cardiac Shock / Cardioversi</t>
  </si>
  <si>
    <t>Automatic cardiac kompression</t>
  </si>
  <si>
    <t>F. TINDAKAN PENUNJANG DIAGNOSTIK</t>
  </si>
  <si>
    <t>Pemeriksaan EKG</t>
  </si>
  <si>
    <t xml:space="preserve">Rapid glukotest </t>
  </si>
  <si>
    <t xml:space="preserve">H. PELAYANAN PREHOSPITAL DAN RUJUKAN </t>
  </si>
  <si>
    <t xml:space="preserve">I. PELAYANAN AMBULANCE EMERGENCY </t>
  </si>
  <si>
    <t xml:space="preserve">Sewa Ambulance Emergency dalam kota </t>
  </si>
  <si>
    <t xml:space="preserve">luar kota = Dalam Kota + tarif /KM </t>
  </si>
  <si>
    <t xml:space="preserve">Rujukan khusus ke Sanglah termasuk perawat pendamping </t>
  </si>
  <si>
    <t xml:space="preserve">J. PELAYANAN AMBULANCE TRANSPORT </t>
  </si>
  <si>
    <t>(SESUAI TARIF AMBULANCE TRANSPORT), tanpa perawat atau dokter  pendamping</t>
  </si>
  <si>
    <t xml:space="preserve">K. PELAYANAN  RUJUKAN AMBULANCE EMERGENCY KE RSUD SANGLAH </t>
  </si>
  <si>
    <t>- Ambulance BLS</t>
  </si>
  <si>
    <t>- Ambulance ALS</t>
  </si>
  <si>
    <t>Periksa / Konsultasi Dokter Spesialis On site (di luar jam kerja)</t>
  </si>
  <si>
    <t>TARIF PELAYANAN AKOMODASI, VISITE , KONSUL DAN TINDAKAN KEPERAWATAN RAWAT INAP</t>
  </si>
  <si>
    <t>No.</t>
  </si>
  <si>
    <t>KELAS  III</t>
  </si>
  <si>
    <t>KELAS  II</t>
  </si>
  <si>
    <t>KELAS  I</t>
  </si>
  <si>
    <t>A</t>
  </si>
  <si>
    <t>ADMINISTRASI</t>
  </si>
  <si>
    <t>B</t>
  </si>
  <si>
    <t>1. Berkas RM MRS</t>
  </si>
  <si>
    <t>AKOMODASI</t>
  </si>
  <si>
    <t>1. Ruang Rawat Inap</t>
  </si>
  <si>
    <t>2. Ruang Rawat Inap Bayi</t>
  </si>
  <si>
    <t>3. Ruang Rawat Inap Isolasi Flu Burung</t>
  </si>
  <si>
    <t>4. Ruang Rawat Inap HCU</t>
  </si>
  <si>
    <t>C</t>
  </si>
  <si>
    <t>VISITE DAN KONSUL DOKTER</t>
  </si>
  <si>
    <t>1. Dokter Spesialis</t>
  </si>
  <si>
    <t>2. Dokter Umum</t>
  </si>
  <si>
    <t>3. Cito Visite Dokter Spesialis On Side</t>
  </si>
  <si>
    <t>4. Cito Visite Dokter Umum On  Side</t>
  </si>
  <si>
    <t>D</t>
  </si>
  <si>
    <t>Konsul / Konseling HIV - AIDS</t>
  </si>
  <si>
    <t>1. Dokter</t>
  </si>
  <si>
    <t>2. Paramedis</t>
  </si>
  <si>
    <t>E</t>
  </si>
  <si>
    <t>Visite / Konsul Pasien Flu Burung</t>
  </si>
  <si>
    <t>F</t>
  </si>
  <si>
    <t>Konsul Gizi</t>
  </si>
  <si>
    <t>G</t>
  </si>
  <si>
    <t>TINDAKAN KEPERAWATAN</t>
  </si>
  <si>
    <t>SUPER VIP</t>
  </si>
  <si>
    <t>VIP A, B</t>
  </si>
  <si>
    <t>3. Visite Konsultasi On Side</t>
  </si>
  <si>
    <t>1. Total Care Intensif  per hari</t>
  </si>
  <si>
    <t>4.Konsultasi  via telpon (di luar jam kerja)</t>
  </si>
  <si>
    <t>TINDAKAN</t>
  </si>
  <si>
    <t>TINDAKAN MEDIK</t>
  </si>
  <si>
    <t>1. Monitoring memakai Bedside Monitor / per hari</t>
  </si>
  <si>
    <t>2. Pemasangan Arteri Line</t>
  </si>
  <si>
    <t>4. Setting awal ventilator / per hari</t>
  </si>
  <si>
    <t>5. Intubasi Tracheal ( 1 kali )</t>
  </si>
  <si>
    <t>6. Extubasi ( 1 kali )</t>
  </si>
  <si>
    <t>7. Suction / Bronchial Washing ( per hari )</t>
  </si>
  <si>
    <t>8. Nebulizer ( per kali )</t>
  </si>
  <si>
    <t>9. Pemakaian Syringe Pump ( per hari)</t>
  </si>
  <si>
    <t>10. Pemakaian Infusion Pump (per hari)</t>
  </si>
  <si>
    <t>11. Pemakaian Ventilator ( per hari)</t>
  </si>
  <si>
    <t xml:space="preserve">14. Therapy Trombolitik </t>
  </si>
  <si>
    <t>17. Vena sectie ( 1 kali)</t>
  </si>
  <si>
    <t>13. Resusitasi (1 kali)</t>
  </si>
  <si>
    <t>15. Pemakaian EKG (1 kali)</t>
  </si>
  <si>
    <t>Kardioversi Elektrik</t>
  </si>
  <si>
    <t>Kardioversi Farmakologi</t>
  </si>
  <si>
    <t>Perikardiosintesis</t>
  </si>
  <si>
    <t>12. Pemakaian RJP / DC Shock ( 1 kali)</t>
  </si>
  <si>
    <t>Treadmill</t>
  </si>
  <si>
    <t>1. Visite Intensive</t>
  </si>
  <si>
    <t>1. NICU / Intensive Bayi Baru Lahir</t>
  </si>
  <si>
    <t>Visite dokter/intensive/konsultasi antar SMF  (jam Kerja)</t>
  </si>
  <si>
    <t>(luar jam Kerja)</t>
  </si>
  <si>
    <t>Sewa alat dan monitoring per jam</t>
  </si>
  <si>
    <t>Pemasangan monitor vital sign</t>
  </si>
  <si>
    <t>Pemasangan syringe pump:</t>
  </si>
  <si>
    <t>Pemasangan infussion pump</t>
  </si>
  <si>
    <t>Pemasangan Feeding Pump</t>
  </si>
  <si>
    <t>Pemasangan Radiant /infant warmer:</t>
  </si>
  <si>
    <t>Bedside Monitor</t>
  </si>
  <si>
    <t>Vena seksi</t>
  </si>
  <si>
    <t>Foto therapi/hari</t>
  </si>
  <si>
    <t>Resusitasi bayi bermasalah / RKP</t>
  </si>
  <si>
    <t>Intubasi</t>
  </si>
  <si>
    <t>Suction Pump*</t>
  </si>
  <si>
    <t>Lumbal Punctie</t>
  </si>
  <si>
    <t>Tindakan Tranfusi*</t>
  </si>
  <si>
    <t>Massage bayi</t>
  </si>
  <si>
    <t>Pasang Ventilator/NCPAP</t>
  </si>
  <si>
    <t>Observasi Ventilator/NCPAP/hari</t>
  </si>
  <si>
    <t>Tranfusi Tukar</t>
  </si>
  <si>
    <t>Pemberian surfactan</t>
  </si>
  <si>
    <t>Pemasangan WSD pada Neonatus</t>
  </si>
  <si>
    <t>Pemasangan Cateter Umbilical</t>
  </si>
  <si>
    <t>Sensor saturasi oksigen (BHP)</t>
  </si>
  <si>
    <t>Pemasangan Kateter arteri (artery line)</t>
  </si>
  <si>
    <t>Bronchial Washing dgn alat</t>
  </si>
  <si>
    <t>Therapi Inhalasi tanpa obat / Nebulizer per shift</t>
  </si>
  <si>
    <t>Debridement/Necrotomi</t>
  </si>
  <si>
    <t>Fisioterapi</t>
  </si>
  <si>
    <t>Penanganan Pre Operasi</t>
  </si>
  <si>
    <t>Melakukan Klisma/huknah rendah /Drumbuisa (Nacl Hangat)</t>
  </si>
  <si>
    <t>2. Visite Konsultasi On Side</t>
  </si>
  <si>
    <t>3. Visite Intensive (di luar jam kerja)</t>
  </si>
  <si>
    <t>14. Foto therapy (per hari)</t>
  </si>
  <si>
    <t>11. Pemakaian Ventilator / NCPAP ( per hari)</t>
  </si>
  <si>
    <t>18. Tranfusi Tukar</t>
  </si>
  <si>
    <t>15. Pemakaian Portable Pulse Oximeter (1 kali)</t>
  </si>
  <si>
    <t>19. Pemakaian WSD ( per hari)</t>
  </si>
  <si>
    <t>20. Pemasangan Cateter Umbilical</t>
  </si>
  <si>
    <t>21.Pemasangan Sensor Saturasi Oksigen</t>
  </si>
  <si>
    <t>12. Pemakaian Radiant / Infant Warmer (per hari)</t>
  </si>
  <si>
    <t>7. Bronchial Washing ( per hari )</t>
  </si>
  <si>
    <t>16. Lumbal Punctie (per kali)</t>
  </si>
  <si>
    <t>3. Observasi ventilator / NCPAP ( per hari)</t>
  </si>
  <si>
    <t>4. Intubasi Tracheal ( 1 kali )</t>
  </si>
  <si>
    <t>5.Extubasi Tracheal ( 1 kali )</t>
  </si>
  <si>
    <t>Bedside monitor / hari</t>
  </si>
  <si>
    <t>Infus Pump / hari</t>
  </si>
  <si>
    <t>Syringe Pump / hari</t>
  </si>
  <si>
    <t>Monitor ventilator / hari</t>
  </si>
  <si>
    <t>Kasur Decubitus / hari</t>
  </si>
  <si>
    <t>Perekaman EKG</t>
  </si>
  <si>
    <t>Pembacaan Hasil EKG</t>
  </si>
  <si>
    <t>Pasang CVC</t>
  </si>
  <si>
    <t>Exstubasi</t>
  </si>
  <si>
    <t>Spoeling kateter per kali</t>
  </si>
  <si>
    <t>Perawatan ETT / kali</t>
  </si>
  <si>
    <t>Injeksi serial (5x) per hari</t>
  </si>
  <si>
    <t>Facemaker Temporer</t>
  </si>
  <si>
    <t>Trombolitik</t>
  </si>
  <si>
    <t>RJP / DC Syok</t>
  </si>
  <si>
    <t>Blanket Warmer</t>
  </si>
  <si>
    <t>3. Pemasangan CVC ( 1 kali )</t>
  </si>
  <si>
    <t>setting ventilator</t>
  </si>
  <si>
    <t>TARIF PELAYANAN PEMERIKSAAN LABORATORIUM PATOLOGI KLINIK</t>
  </si>
  <si>
    <t>HEMATOLOGI</t>
  </si>
  <si>
    <t>Darah Rutin (HMK)</t>
  </si>
  <si>
    <t>5 dift</t>
  </si>
  <si>
    <t>3 dift</t>
  </si>
  <si>
    <t>Reticolusit</t>
  </si>
  <si>
    <t>Angka Eosinofil</t>
  </si>
  <si>
    <t>Limfosit Plasma Biru</t>
  </si>
  <si>
    <t>Malaria Mikroskopis</t>
  </si>
  <si>
    <t>Malaria Stix</t>
  </si>
  <si>
    <t>Filaria</t>
  </si>
  <si>
    <t>Golongan Darah + Rhesus</t>
  </si>
  <si>
    <t>Coomb's Test</t>
  </si>
  <si>
    <t>Morfologi Darah Tepi</t>
  </si>
  <si>
    <t>B M P (Pemeriksaan)</t>
  </si>
  <si>
    <t>Aspirasi BMP</t>
  </si>
  <si>
    <t>Ratio IM / IT</t>
  </si>
  <si>
    <t>Hemosidirin</t>
  </si>
  <si>
    <t>LE Cell</t>
  </si>
  <si>
    <t>O F T</t>
  </si>
  <si>
    <t>Alkali Denaturasi / HBF</t>
  </si>
  <si>
    <t>HbA2</t>
  </si>
  <si>
    <t>Angka Eritrosit</t>
  </si>
  <si>
    <t>Angka Leukosit</t>
  </si>
  <si>
    <t>Angka Trombosit</t>
  </si>
  <si>
    <t>Differential count</t>
  </si>
  <si>
    <t>LED</t>
  </si>
  <si>
    <t>Retraksi Bekuan</t>
  </si>
  <si>
    <t>25</t>
  </si>
  <si>
    <t>Serum Iron (SI)</t>
  </si>
  <si>
    <t>26</t>
  </si>
  <si>
    <t>Total Iron Binding Capacity (TIBC)</t>
  </si>
  <si>
    <t>27</t>
  </si>
  <si>
    <t>INR</t>
  </si>
  <si>
    <t>28</t>
  </si>
  <si>
    <t>OFT (Screaning)</t>
  </si>
  <si>
    <t>29</t>
  </si>
  <si>
    <t>OFT (Semi Kuantitatif)</t>
  </si>
  <si>
    <t>30</t>
  </si>
  <si>
    <t>HbF</t>
  </si>
  <si>
    <t>FAAL HEMOSTASIS</t>
  </si>
  <si>
    <t>31</t>
  </si>
  <si>
    <t>Masa Jendal (CT)</t>
  </si>
  <si>
    <t>32</t>
  </si>
  <si>
    <t>Masa Pendarahan (BT)</t>
  </si>
  <si>
    <t>33</t>
  </si>
  <si>
    <t>PPT</t>
  </si>
  <si>
    <t>34</t>
  </si>
  <si>
    <t>APTT</t>
  </si>
  <si>
    <t>35</t>
  </si>
  <si>
    <t>APTT Substitusi</t>
  </si>
  <si>
    <t>36</t>
  </si>
  <si>
    <t>Fibrinogen</t>
  </si>
  <si>
    <t>37</t>
  </si>
  <si>
    <t>Fibrinogen Degradition Product (FDP)/D Dimer</t>
  </si>
  <si>
    <t>38</t>
  </si>
  <si>
    <t>Dimer (Elfa)</t>
  </si>
  <si>
    <t>PEWARNAAN SITOKIMIA</t>
  </si>
  <si>
    <t>PAS</t>
  </si>
  <si>
    <t>SBB</t>
  </si>
  <si>
    <t>Peroksidase (MPO)</t>
  </si>
  <si>
    <t>NSE</t>
  </si>
  <si>
    <t>Pearl</t>
  </si>
  <si>
    <t>KIMIA KLINIK</t>
  </si>
  <si>
    <t>FAAL GINJAL</t>
  </si>
  <si>
    <t>Ureum</t>
  </si>
  <si>
    <t>Kreatinin</t>
  </si>
  <si>
    <t>Uric Acid</t>
  </si>
  <si>
    <t>Urea clearance</t>
  </si>
  <si>
    <t>FAAL HATI</t>
  </si>
  <si>
    <t>Bilirubin Direk</t>
  </si>
  <si>
    <t>Bilirubin Total</t>
  </si>
  <si>
    <t>Billirubin Indirect</t>
  </si>
  <si>
    <t>Bilirubin(urine)</t>
  </si>
  <si>
    <t>Total Protein</t>
  </si>
  <si>
    <t>Albumin</t>
  </si>
  <si>
    <t>Globulin</t>
  </si>
  <si>
    <t>SGOT</t>
  </si>
  <si>
    <t>SGPT</t>
  </si>
  <si>
    <t>GGT</t>
  </si>
  <si>
    <t>Alakali Fosfatase</t>
  </si>
  <si>
    <t>DIABETES</t>
  </si>
  <si>
    <t>Gula darah puasa</t>
  </si>
  <si>
    <t>Gula darah puasa 2 jam</t>
  </si>
  <si>
    <t>Gula darah sewaktu</t>
  </si>
  <si>
    <t>HbA1C (A1C)</t>
  </si>
  <si>
    <t>LEMAK</t>
  </si>
  <si>
    <t>Cholesterol Total</t>
  </si>
  <si>
    <t>Cholesterol HDL</t>
  </si>
  <si>
    <t>Cholesterol LDL</t>
  </si>
  <si>
    <t>Trigilserida</t>
  </si>
  <si>
    <t>HDL Direct</t>
  </si>
  <si>
    <t>LDL Direct</t>
  </si>
  <si>
    <t>ELEKTROLIT</t>
  </si>
  <si>
    <t>Elektrolit Na+</t>
  </si>
  <si>
    <t>Elektrolit K+</t>
  </si>
  <si>
    <t>Elektrolit Cl-</t>
  </si>
  <si>
    <t>LAIN-LAIN</t>
  </si>
  <si>
    <t>CKMB</t>
  </si>
  <si>
    <t>Analisa Gas Darah dan Elektrolit</t>
  </si>
  <si>
    <t>CK (Creatine Kinase)</t>
  </si>
  <si>
    <t>Protein Elektroforesis</t>
  </si>
  <si>
    <t>Mikro Albumin</t>
  </si>
  <si>
    <t>IMUNOSEROLOGI</t>
  </si>
  <si>
    <t>TORCH</t>
  </si>
  <si>
    <t>Toxoplasma IgG IgM</t>
  </si>
  <si>
    <t>Toxoplasma IgG</t>
  </si>
  <si>
    <t>Rubella Ig.M</t>
  </si>
  <si>
    <t>Rubella Ig.G</t>
  </si>
  <si>
    <t>CMV Ig.M</t>
  </si>
  <si>
    <t>CMV Ig.G</t>
  </si>
  <si>
    <t>CMV lg. G andity</t>
  </si>
  <si>
    <t>Toxo lg. G andity</t>
  </si>
  <si>
    <t>HEPATITIS</t>
  </si>
  <si>
    <t>HBsAg (ELFA)</t>
  </si>
  <si>
    <t>HbsAg Rapid</t>
  </si>
  <si>
    <t>HbsAg (Elisa)</t>
  </si>
  <si>
    <t>Anti HIV (Elva)</t>
  </si>
  <si>
    <t>Anti HIV (Elisa)</t>
  </si>
  <si>
    <t>Anti HIV  (Rapid)</t>
  </si>
  <si>
    <t>Ferritin</t>
  </si>
  <si>
    <t>Anti HBs</t>
  </si>
  <si>
    <t>Anti HBs Rapid</t>
  </si>
  <si>
    <t>Anti HCV</t>
  </si>
  <si>
    <t>Anti HCV Rapid</t>
  </si>
  <si>
    <t>Tubex TF</t>
  </si>
  <si>
    <t>lg E</t>
  </si>
  <si>
    <t>HAV</t>
  </si>
  <si>
    <t>Hbe Ag</t>
  </si>
  <si>
    <t>Anti Hbc</t>
  </si>
  <si>
    <t>Rapid TB</t>
  </si>
  <si>
    <t>Salmonela lg</t>
  </si>
  <si>
    <t>INFEKSI LAIN</t>
  </si>
  <si>
    <t>TPHA</t>
  </si>
  <si>
    <t>VDRL</t>
  </si>
  <si>
    <t>DHF IgG IgM</t>
  </si>
  <si>
    <t>Anti TB</t>
  </si>
  <si>
    <t>IgM Anti Leptospira</t>
  </si>
  <si>
    <t>IgG Anti Leptospira</t>
  </si>
  <si>
    <t>ICT Malaria</t>
  </si>
  <si>
    <t>Widal</t>
  </si>
  <si>
    <t>HIV Elisa</t>
  </si>
  <si>
    <t>HIV Rapid</t>
  </si>
  <si>
    <t>NSI</t>
  </si>
  <si>
    <t>CARDIAC MARKER</t>
  </si>
  <si>
    <t>Troponin I</t>
  </si>
  <si>
    <t>Myoglobin</t>
  </si>
  <si>
    <t>NT Pro BNP</t>
  </si>
  <si>
    <t>Digoxin</t>
  </si>
  <si>
    <t>PETANDA TUMOR</t>
  </si>
  <si>
    <t>AFP</t>
  </si>
  <si>
    <t>CEA</t>
  </si>
  <si>
    <t>PSA</t>
  </si>
  <si>
    <t>CA 15.3</t>
  </si>
  <si>
    <t>CA 125</t>
  </si>
  <si>
    <t>CA 19.9</t>
  </si>
  <si>
    <t>IMUNOLOGI</t>
  </si>
  <si>
    <t>Total Ig.E</t>
  </si>
  <si>
    <t>T3 Total</t>
  </si>
  <si>
    <t>FSH</t>
  </si>
  <si>
    <t>T4 Total</t>
  </si>
  <si>
    <t>Free T4</t>
  </si>
  <si>
    <t>TSH</t>
  </si>
  <si>
    <t>Free T3</t>
  </si>
  <si>
    <t>RA/RF</t>
  </si>
  <si>
    <t>ASTO</t>
  </si>
  <si>
    <t>CRP</t>
  </si>
  <si>
    <t>HBSAg (Elisa)</t>
  </si>
  <si>
    <t>HBSAg Rapid</t>
  </si>
  <si>
    <t>Progesteron</t>
  </si>
  <si>
    <t>Testosteron</t>
  </si>
  <si>
    <t>Anti HP</t>
  </si>
  <si>
    <t>a.  Mantoux Test</t>
  </si>
  <si>
    <t>MIKROBIOLOGI</t>
  </si>
  <si>
    <t>KULTUR</t>
  </si>
  <si>
    <t>Urine</t>
  </si>
  <si>
    <t>Kultur + sensi (Manual)</t>
  </si>
  <si>
    <t>Kultur + sensi (Bactec)</t>
  </si>
  <si>
    <t>Faeces</t>
  </si>
  <si>
    <t>Darah</t>
  </si>
  <si>
    <t>Pus</t>
  </si>
  <si>
    <t>Sputum</t>
  </si>
  <si>
    <t>Usapan Tenggorok</t>
  </si>
  <si>
    <t>Usapan Luka</t>
  </si>
  <si>
    <t>Cairan Cerebrospinal</t>
  </si>
  <si>
    <t>Cairan Pleura</t>
  </si>
  <si>
    <t>Cairan Peritonium</t>
  </si>
  <si>
    <t>Cairan Pericardium</t>
  </si>
  <si>
    <t>Cairan Drain</t>
  </si>
  <si>
    <t>Ascites</t>
  </si>
  <si>
    <t>Biakan Gall</t>
  </si>
  <si>
    <t>Biakan An aerob</t>
  </si>
  <si>
    <t>MIKROSKOPIK</t>
  </si>
  <si>
    <t>Cat Gram</t>
  </si>
  <si>
    <t>BTA Sputum</t>
  </si>
  <si>
    <t>Jamur/Spora</t>
  </si>
  <si>
    <t>Trichomonas</t>
  </si>
  <si>
    <t>Leptospira</t>
  </si>
  <si>
    <t>a. Secret</t>
  </si>
  <si>
    <t>b. BTA lepral</t>
  </si>
  <si>
    <t>Gene Expert (subsidi)</t>
  </si>
  <si>
    <t>Gene Expert (Non subsidi)</t>
  </si>
  <si>
    <t>CD 4 (fax count) Subsidi</t>
  </si>
  <si>
    <t>CD 4 (Non Subsidi)</t>
  </si>
  <si>
    <t>URINALISIS</t>
  </si>
  <si>
    <t>Urine Rutin</t>
  </si>
  <si>
    <t>Urin Protein</t>
  </si>
  <si>
    <t>Urin Bilirubin</t>
  </si>
  <si>
    <t>Urin Urobilin</t>
  </si>
  <si>
    <t>Analisa Sperma</t>
  </si>
  <si>
    <t>Urin Keton</t>
  </si>
  <si>
    <t>Sedimen</t>
  </si>
  <si>
    <t>Urin Esbach</t>
  </si>
  <si>
    <t>Urin Bence Jones</t>
  </si>
  <si>
    <t>Uji Kehamilan</t>
  </si>
  <si>
    <t>Uji Kehamilan (titrasi)</t>
  </si>
  <si>
    <t>ANALISIS FAECES</t>
  </si>
  <si>
    <t>Faeces Rutin</t>
  </si>
  <si>
    <t>Faeces Amoeba</t>
  </si>
  <si>
    <t>Faeces Consentrasi</t>
  </si>
  <si>
    <t>Faeces Benzidin</t>
  </si>
  <si>
    <t>Faeces Stercobilin</t>
  </si>
  <si>
    <t>NARKOBA</t>
  </si>
  <si>
    <t>Urine Narkoba Amfetamin</t>
  </si>
  <si>
    <t>Urine Narkoba THC</t>
  </si>
  <si>
    <t>Urine Narkoba Morfine</t>
  </si>
  <si>
    <t>Urine Narkoba Benzodiazefin</t>
  </si>
  <si>
    <t>Urine Narkoba Meth Amphetamin</t>
  </si>
  <si>
    <t>ANALISA CAIRAN TUBUH LAIN</t>
  </si>
  <si>
    <t>Angka Cell LCS</t>
  </si>
  <si>
    <t>Diff Cell LCS</t>
  </si>
  <si>
    <t>None</t>
  </si>
  <si>
    <t>Pandy</t>
  </si>
  <si>
    <t>Rivalta Test</t>
  </si>
  <si>
    <t>Glukosa</t>
  </si>
  <si>
    <t>Protein</t>
  </si>
  <si>
    <t>PATOLOGI ANATOMI</t>
  </si>
  <si>
    <t>Patologi Anatomi / Histopatologi Besar</t>
  </si>
  <si>
    <t>Patologi Anatomi / Histopatologi</t>
  </si>
  <si>
    <t>Sitologi</t>
  </si>
  <si>
    <t>Lain - lain</t>
  </si>
  <si>
    <t>Phlebotomi (Vena)</t>
  </si>
  <si>
    <t>Phlebotomi (Arteri)</t>
  </si>
  <si>
    <t>Packing Dan Kirim Spesimen Ke luar Kota</t>
  </si>
  <si>
    <t>Contsol S</t>
  </si>
  <si>
    <t>VWF</t>
  </si>
  <si>
    <t>Beta 2 Mikroglobin</t>
  </si>
  <si>
    <t>1. Pemeriksaan / tindakan yang dilakukan kepada pasien Rawat Inap dibayar oleh pasien sesuai tarif kelas perawatannya.</t>
  </si>
  <si>
    <t>TARIF PELAYANAN PEMERIKSAAN RADIOLOGI</t>
  </si>
  <si>
    <t>KECIL / TANPA KONTRAS</t>
  </si>
  <si>
    <t>Kepala AP / Lat</t>
  </si>
  <si>
    <t>Kepala 3 Posisi</t>
  </si>
  <si>
    <t>SPN (Sinus Para Nasal)</t>
  </si>
  <si>
    <t>Nasal</t>
  </si>
  <si>
    <t>Cervical AP / Lat (2 FILM)</t>
  </si>
  <si>
    <t>Cervical AP / Lat / Obl.(4 FILM)</t>
  </si>
  <si>
    <t>Thoracal / AP / Lat (2 FILM)</t>
  </si>
  <si>
    <t>Thoracal / AP / Lat / Obl.(4 FILM)</t>
  </si>
  <si>
    <t>Thoraco Lumbal AP / Lat</t>
  </si>
  <si>
    <t>Thoraco Lumbal AP / Lat / Obl</t>
  </si>
  <si>
    <t>Lumbal AP / Lat (2 FILM)</t>
  </si>
  <si>
    <t>Lumbal AP / Lat / Obl (4 FILM)</t>
  </si>
  <si>
    <t>Lumbosakral AP / Lat</t>
  </si>
  <si>
    <t>Pelvis (1 FILM)</t>
  </si>
  <si>
    <t>Femur AP / Lat</t>
  </si>
  <si>
    <t>Genu AP / Lat</t>
  </si>
  <si>
    <t>Cruris AP / Lat</t>
  </si>
  <si>
    <t>Pedis AP / Lat</t>
  </si>
  <si>
    <t>Ankle Joint AP / Lat</t>
  </si>
  <si>
    <t>Manus AP/Lat</t>
  </si>
  <si>
    <t>Wrist joint AP/lat</t>
  </si>
  <si>
    <t>Antebrachii AP/Lat</t>
  </si>
  <si>
    <t>Elbow Joint AP/Lat</t>
  </si>
  <si>
    <t>Humerus AP/Lat</t>
  </si>
  <si>
    <t>Shoulder AP /Lat</t>
  </si>
  <si>
    <t>Clavicula</t>
  </si>
  <si>
    <t>Thorax PA Dewasa</t>
  </si>
  <si>
    <t>Thorax Lat. Dewasa</t>
  </si>
  <si>
    <t>Thorax AP / Lat Dewasa</t>
  </si>
  <si>
    <t>Thorax AP Anak</t>
  </si>
  <si>
    <t>Thorax AP / Lat Anak</t>
  </si>
  <si>
    <t>Abdomen / BNO Dewasa</t>
  </si>
  <si>
    <t>Abdomen / BNO Anak</t>
  </si>
  <si>
    <t>Abdomen 3 Posisi Dewasa</t>
  </si>
  <si>
    <t>Abdomen 3 Posisi Anak</t>
  </si>
  <si>
    <t>Dental Regio</t>
  </si>
  <si>
    <t>Panoramic gigi</t>
  </si>
  <si>
    <t>SEDANG / DENGAN KONTRAS</t>
  </si>
  <si>
    <t>Mammografi</t>
  </si>
  <si>
    <t>Pelvis dengan Sonde</t>
  </si>
  <si>
    <t>Pelvimeteri</t>
  </si>
  <si>
    <t>Uretrografi</t>
  </si>
  <si>
    <t>Cystografi</t>
  </si>
  <si>
    <t>Uretro Cystografi</t>
  </si>
  <si>
    <t>H S G dengan kontras</t>
  </si>
  <si>
    <t>RPG/APG</t>
  </si>
  <si>
    <t>OMD dengan kontras</t>
  </si>
  <si>
    <t>Oesofagografi</t>
  </si>
  <si>
    <t>Colon In Loop Dewasa</t>
  </si>
  <si>
    <t>Colon In Loop Anak</t>
  </si>
  <si>
    <t>Fluoroscopy</t>
  </si>
  <si>
    <t>Intra Vena Pyelography (IVP) 5 film</t>
  </si>
  <si>
    <t>Intra Vena Pyelography (IVP) 6- 7 film</t>
  </si>
  <si>
    <t>CANGGIH</t>
  </si>
  <si>
    <t>Myelografi Lumbal</t>
  </si>
  <si>
    <t>Myelografi Thoracal / Cervical</t>
  </si>
  <si>
    <t>Arthrografi</t>
  </si>
  <si>
    <t>4</t>
  </si>
  <si>
    <t>Phlebografi extr superior</t>
  </si>
  <si>
    <t>5</t>
  </si>
  <si>
    <t>Phlebografi extr inf</t>
  </si>
  <si>
    <t>6</t>
  </si>
  <si>
    <t>CT scan kepala non kontras</t>
  </si>
  <si>
    <t>7</t>
  </si>
  <si>
    <t>CT Scan Kepala  kontras</t>
  </si>
  <si>
    <t>8</t>
  </si>
  <si>
    <t>a. Whole Body CT scan non kontras</t>
  </si>
  <si>
    <t>b. Whole Body CT scan dengan kontras</t>
  </si>
  <si>
    <t>9</t>
  </si>
  <si>
    <t>CT scan thorax  non kontras</t>
  </si>
  <si>
    <t>10</t>
  </si>
  <si>
    <t>CT scan thorax kontras</t>
  </si>
  <si>
    <t>11</t>
  </si>
  <si>
    <t>CT scan abdomen Atas /Bawah non kontras</t>
  </si>
  <si>
    <t>12</t>
  </si>
  <si>
    <t>CT Scan abdomen Atas /Bawah dengan kontras</t>
  </si>
  <si>
    <t>13</t>
  </si>
  <si>
    <t>CT scan ekstrimitas non  kontras</t>
  </si>
  <si>
    <t>14</t>
  </si>
  <si>
    <t>CT scan ekstrimitas kontras</t>
  </si>
  <si>
    <t>15</t>
  </si>
  <si>
    <t>C-Arm</t>
  </si>
  <si>
    <t>16</t>
  </si>
  <si>
    <t>USG Abdomen Atas</t>
  </si>
  <si>
    <t>17</t>
  </si>
  <si>
    <t>USG Abdomen Bawah</t>
  </si>
  <si>
    <t>18</t>
  </si>
  <si>
    <t>USG Abdomen Atas Bawah</t>
  </si>
  <si>
    <t>19</t>
  </si>
  <si>
    <t>USG Ginjal</t>
  </si>
  <si>
    <t>20</t>
  </si>
  <si>
    <t>USG Testis</t>
  </si>
  <si>
    <t>21</t>
  </si>
  <si>
    <t>USG Payudara</t>
  </si>
  <si>
    <t>22</t>
  </si>
  <si>
    <t>USG Musculoskeletal</t>
  </si>
  <si>
    <t>23</t>
  </si>
  <si>
    <t>USG Neonatus</t>
  </si>
  <si>
    <t>24</t>
  </si>
  <si>
    <t>USG Thorax</t>
  </si>
  <si>
    <t>USG Obsgin</t>
  </si>
  <si>
    <t>USG Dopler Color</t>
  </si>
  <si>
    <t>Biaya Pengelolaan Darah</t>
  </si>
  <si>
    <t>Crossmacth (metode gel)</t>
  </si>
  <si>
    <t>Golongan Darah</t>
  </si>
  <si>
    <t>Phlebotomy</t>
  </si>
  <si>
    <t>TARIF PELAYANAN BANK DARAH</t>
  </si>
  <si>
    <t>TARIF PELAYANAN TINDAKAN HAEMODIALISA</t>
  </si>
  <si>
    <t>Penggantian Transver set (capd)</t>
  </si>
  <si>
    <t>Pelayanan HD tanpa Reuse</t>
  </si>
  <si>
    <t>Pelayanan HD dengan Reuse</t>
  </si>
  <si>
    <t>Pelayanan HD tanpa re-use dibawa pasien sendiri</t>
  </si>
  <si>
    <t>Pelayanan HD dengan re-use dibawa pasien sendiri</t>
  </si>
  <si>
    <t>KETERANGAN</t>
  </si>
  <si>
    <t>TARIF</t>
  </si>
  <si>
    <t>I</t>
  </si>
  <si>
    <t>PAKET PERAWATAN TINDAKAN CAPD</t>
  </si>
  <si>
    <t>Penggantian Transfusi set</t>
  </si>
  <si>
    <t>TARIF CITO  PELAYANAN TINDAKAN HAEMODIALISA</t>
  </si>
  <si>
    <t>1. Tarif di atas sudah termasuk bahan habis pakai sesuai standar RSUD Provinsi NTB, kecuali alat kesehatan.</t>
  </si>
  <si>
    <t>TARIF PELAYANAN TINDAKAN REHAB MEDIK</t>
  </si>
  <si>
    <t>Therapi Inhalasi tanpa obat / Nebulizer</t>
  </si>
  <si>
    <t>Terapi Okupasi</t>
  </si>
  <si>
    <t>Laser</t>
  </si>
  <si>
    <t>OPERASI KECIL</t>
  </si>
  <si>
    <t>OPERASI SEDANG</t>
  </si>
  <si>
    <t>OPERASI BESAR</t>
  </si>
  <si>
    <t>OPERASI KHUSUS</t>
  </si>
  <si>
    <t>OPERASI CANGGIH</t>
  </si>
  <si>
    <t>Histrecktomy Radikal</t>
  </si>
  <si>
    <t>Radikal Cystektomi</t>
  </si>
  <si>
    <t>Repair Vesico Vagina Fistel Complex</t>
  </si>
  <si>
    <t>Replantasi</t>
  </si>
  <si>
    <t>Koreksi Fraktur Impresif</t>
  </si>
  <si>
    <t>Nefrektomi Radikal</t>
  </si>
  <si>
    <t>Nefro Ureterektomi</t>
  </si>
  <si>
    <t>Operasi Aneurisme Aorta</t>
  </si>
  <si>
    <t>Operasi Arteri Carotis</t>
  </si>
  <si>
    <t>Operasi Arteri Renalis Stenosis</t>
  </si>
  <si>
    <t>Operasi Fraktur Compleks (A.T.P)</t>
  </si>
  <si>
    <t>Operasi Fraktur Muka Multipe</t>
  </si>
  <si>
    <t>Operasi Fraktur Tripido / Multipe</t>
  </si>
  <si>
    <t>Operasi Pada Atresia Esopagus</t>
  </si>
  <si>
    <t>Radikal Prostatektomi</t>
  </si>
  <si>
    <t>Reseksi Esofagus + Interposisi Kolon</t>
  </si>
  <si>
    <t>Reseksi Hepar</t>
  </si>
  <si>
    <t>Spelenektomi</t>
  </si>
  <si>
    <t>Stapedektomi</t>
  </si>
  <si>
    <t>Temporal Bone Resection</t>
  </si>
  <si>
    <t>Discectomy</t>
  </si>
  <si>
    <t>Koreksi Scoliosis</t>
  </si>
  <si>
    <t>Koreksi Spondilitis</t>
  </si>
  <si>
    <t>Operasi Pemasangan Fiksasi Interna</t>
  </si>
  <si>
    <t>Evacuation EDH Inpratentorial</t>
  </si>
  <si>
    <t>Evacuation SDH</t>
  </si>
  <si>
    <t>Evacuation ICH Supratentorial</t>
  </si>
  <si>
    <t>Boorhole</t>
  </si>
  <si>
    <t>Drainage Subdural Hygroma</t>
  </si>
  <si>
    <t>Drainage Subdural Empyema</t>
  </si>
  <si>
    <t>Open Evacuation Of Abscess</t>
  </si>
  <si>
    <t>Excision meningioma convexitas</t>
  </si>
  <si>
    <t>Excision Tumor Spine Extra Dural</t>
  </si>
  <si>
    <t>Craniotomy</t>
  </si>
  <si>
    <t>Evacuation ICH Infratentorial</t>
  </si>
  <si>
    <t>Ventriculostomy EVD</t>
  </si>
  <si>
    <t>Ventriculostomy  ICP</t>
  </si>
  <si>
    <t>Cranioplasty Autografi</t>
  </si>
  <si>
    <t>Excision meningioma Parasagital</t>
  </si>
  <si>
    <t>Excision meningioma Falx</t>
  </si>
  <si>
    <t>Excision meningioma sphenoid</t>
  </si>
  <si>
    <t>Excision Glioma /Astrocytoma</t>
  </si>
  <si>
    <t>Pedicle Screw</t>
  </si>
  <si>
    <t>Excision Tumor Spine</t>
  </si>
  <si>
    <t>Cranioplasty Acrylic</t>
  </si>
  <si>
    <t>Excision Tumor sella</t>
  </si>
  <si>
    <t>Excision Craniopharyngioma</t>
  </si>
  <si>
    <t>Excision Tumor Cerebellum</t>
  </si>
  <si>
    <t>HemyLaminectomy</t>
  </si>
  <si>
    <t>Excision Tumor spine</t>
  </si>
  <si>
    <t>Subocipital  decompretion</t>
  </si>
  <si>
    <t>Elevation Depresed Fracture</t>
  </si>
  <si>
    <t>Decompressive Craniectomy</t>
  </si>
  <si>
    <t>Ventriculoperitonial shunting</t>
  </si>
  <si>
    <t>Excision CPA Tumor</t>
  </si>
  <si>
    <t>Laminectomy</t>
  </si>
  <si>
    <t>PLIF</t>
  </si>
  <si>
    <t>Interlaminar  Wiring</t>
  </si>
  <si>
    <t>SRSSI</t>
  </si>
  <si>
    <t>Excision Of Encephalocele</t>
  </si>
  <si>
    <t>SLTH</t>
  </si>
  <si>
    <t>Excision Myelocele</t>
  </si>
  <si>
    <t>Anterior Cervical Discectomy</t>
  </si>
  <si>
    <t>Cervical Laminoplasty</t>
  </si>
  <si>
    <t>TARIF PELAYANAN TINDAKAN MEDIK OPERATIF INSTALASI BEDAH SENTRAL</t>
  </si>
  <si>
    <t>TINDAKAN SEDANG</t>
  </si>
  <si>
    <t>Kiste, ulcus, scar (&lt;3 lesi) - Diameter &lt; 10 mm</t>
  </si>
  <si>
    <t>Kiste, ulcus, scar (&lt;3 lesi) - Diameter &gt; 10 mm</t>
  </si>
  <si>
    <t>Nevus Pigmentosum Eksisi Primer</t>
  </si>
  <si>
    <t>Kiste, ulcus, scar (&lt;3 lesi) - Diameter &gt; 20 mm</t>
  </si>
  <si>
    <t xml:space="preserve">Kiste, ulcus, scar (4-10 lesi )  </t>
  </si>
  <si>
    <t>Trakheostomi</t>
  </si>
  <si>
    <t>Escharotomi/Fasciotomi</t>
  </si>
  <si>
    <t>Release, Z Plasti</t>
  </si>
  <si>
    <t>Mandibula Simple</t>
  </si>
  <si>
    <t>Processus Alveolaris</t>
  </si>
  <si>
    <t>Ligasi Injeksi</t>
  </si>
  <si>
    <t>TINDAKAN BESAR</t>
  </si>
  <si>
    <t>Mandibula Segmental</t>
  </si>
  <si>
    <t>Debridement Sederhana</t>
  </si>
  <si>
    <t>Palatoplasti</t>
  </si>
  <si>
    <t>Amputasi</t>
  </si>
  <si>
    <t>Debridement Luas</t>
  </si>
  <si>
    <t>Labioplasti Unilateral</t>
  </si>
  <si>
    <t>Labioplasti Bilateral</t>
  </si>
  <si>
    <t>Eksisi Tangantial (ET)</t>
  </si>
  <si>
    <t>Release &amp; STSG</t>
  </si>
  <si>
    <t>TINDAKAN KHUSUS</t>
  </si>
  <si>
    <t>Revisi Labioplasti</t>
  </si>
  <si>
    <t>Labiorhinoplasti</t>
  </si>
  <si>
    <t>Tutup Fistel Palatoplasti</t>
  </si>
  <si>
    <t>Repalatoplasti</t>
  </si>
  <si>
    <t>Nasofrontal</t>
  </si>
  <si>
    <t>Eksisi &amp; Rekonstruksi</t>
  </si>
  <si>
    <t>Sndactili &amp; Grafting</t>
  </si>
  <si>
    <t>Faringoplasti</t>
  </si>
  <si>
    <t>Bone Grafting</t>
  </si>
  <si>
    <t>Le Fort I</t>
  </si>
  <si>
    <t>TM Joint</t>
  </si>
  <si>
    <t>Maksila</t>
  </si>
  <si>
    <t>Fraktur Lama</t>
  </si>
  <si>
    <t>Polidaktili</t>
  </si>
  <si>
    <t>Tendon Transfer</t>
  </si>
  <si>
    <t>Reliase &amp; FTSG</t>
  </si>
  <si>
    <t>Reliase &amp; Flap Lokal</t>
  </si>
  <si>
    <t>Angulus / Ramus</t>
  </si>
  <si>
    <t>Nevus + Flap / Graf</t>
  </si>
  <si>
    <t>ET + Skin Graft 25% Luas Luka Bakar</t>
  </si>
  <si>
    <t>Zygoma</t>
  </si>
  <si>
    <t>Release &amp; Flap Jauh</t>
  </si>
  <si>
    <t>Loposuction</t>
  </si>
  <si>
    <t xml:space="preserve">Le Fort </t>
  </si>
  <si>
    <t>Replantasi, Rekonstruksi</t>
  </si>
  <si>
    <t>Tumor Perlu Rekonstruksi</t>
  </si>
  <si>
    <t>Tumor Tulang Wajah</t>
  </si>
  <si>
    <t>Mamma Augmentasi/Reduksi</t>
  </si>
  <si>
    <t>Abdominoliopectomi</t>
  </si>
  <si>
    <t>Facelift</t>
  </si>
  <si>
    <t>Congenital Anomali</t>
  </si>
  <si>
    <t>Release &amp; Free Flap Bedah Mikro</t>
  </si>
  <si>
    <t>Estetetik Cranio Facial</t>
  </si>
  <si>
    <t>Nerve Graft</t>
  </si>
  <si>
    <t>Tendon Graft</t>
  </si>
  <si>
    <t>Transplantasi Autologus</t>
  </si>
  <si>
    <t>Brachial Plexus Mikrosurgery</t>
  </si>
  <si>
    <t>Transplantasi Heterolugus</t>
  </si>
  <si>
    <t>BEDAH PLASTIK</t>
  </si>
  <si>
    <t>TARIF PELAYANAN TINDAKAN MEDIK OPERATIF (CITO)  INSTALASI BEDAH SENTRAL</t>
  </si>
  <si>
    <t xml:space="preserve">E. PEMAKAIAN ALAT BANTU </t>
  </si>
  <si>
    <t xml:space="preserve">Pemakaian O2  per liter/menit  per jam </t>
  </si>
  <si>
    <t>Pemakaian Ventilator Transport per jam</t>
  </si>
  <si>
    <t>Pemakaian Infus Pump</t>
  </si>
  <si>
    <t>Pemakaian Syring Pump per jam</t>
  </si>
  <si>
    <t>Pemakaian Nebulizer</t>
  </si>
  <si>
    <t>Pemakaian Vital sign Monitor per jam</t>
  </si>
  <si>
    <t>LOMBOK BARAT</t>
  </si>
  <si>
    <t>Senggigi</t>
  </si>
  <si>
    <t>II</t>
  </si>
  <si>
    <t>III</t>
  </si>
  <si>
    <t>IV</t>
  </si>
  <si>
    <t>V</t>
  </si>
  <si>
    <t>TARIF PELAYANAN STERILISASI (CSSD) DAN LOUNDRY</t>
  </si>
  <si>
    <t>Benang Tali pusat</t>
  </si>
  <si>
    <t>Buiq Gaas</t>
  </si>
  <si>
    <t>Deppers HD dan Tonsil</t>
  </si>
  <si>
    <t>Donat</t>
  </si>
  <si>
    <t>Gaas Besar</t>
  </si>
  <si>
    <t>Gaas mata</t>
  </si>
  <si>
    <t>Gaas Kecil</t>
  </si>
  <si>
    <t>Gaas waten dengan  kapas</t>
  </si>
  <si>
    <t>Gaas waten tanpa kapas</t>
  </si>
  <si>
    <t>Kapas Alkohol</t>
  </si>
  <si>
    <t>Kapas Potong segi empat</t>
  </si>
  <si>
    <t>Kapas Savlon</t>
  </si>
  <si>
    <t>Lidi kapas</t>
  </si>
  <si>
    <t>Papan Spalk ukuran 100 cm</t>
  </si>
  <si>
    <t>Papan Spalk ukuran 50 cm</t>
  </si>
  <si>
    <t>Ransel Verband</t>
  </si>
  <si>
    <t>Tampon dengan Boorzalft</t>
  </si>
  <si>
    <t>Tampon gigi</t>
  </si>
  <si>
    <t>Tampon Tanpa Boorzalft</t>
  </si>
  <si>
    <t>Tampon vagina</t>
  </si>
  <si>
    <t>Verband Gulung</t>
  </si>
  <si>
    <t>Sterilisasi Handscun</t>
  </si>
  <si>
    <t>Sterilisasi Instrumen dari Unit RS</t>
  </si>
  <si>
    <t>Sterilisasi Instrumen dari luar RS/Kilo</t>
  </si>
  <si>
    <t>Loundry bahan Infeksius Noda Berat</t>
  </si>
  <si>
    <t>Loundry bahan Infeksius Noda Ringan</t>
  </si>
  <si>
    <t xml:space="preserve">Loundry bahan Non Infeksius </t>
  </si>
  <si>
    <t>Loundry/kg</t>
  </si>
  <si>
    <t>TARIF PELAYANAN INSTALASI KEDOKTERAN FORENSIK DAN PERAWATAN JENAZAH</t>
  </si>
  <si>
    <t>Pemeriksaan Jenazah</t>
  </si>
  <si>
    <t>Koservasi / Pengawetan Jenazah</t>
  </si>
  <si>
    <t>a. Dengan Formalin</t>
  </si>
  <si>
    <t>b. DS Long</t>
  </si>
  <si>
    <t>c. DS Beauty</t>
  </si>
  <si>
    <t>Koservasi / Pengawetan Jenazah WNA</t>
  </si>
  <si>
    <t>Rekonstruksi Jenazah</t>
  </si>
  <si>
    <t>a. Luka Ringan</t>
  </si>
  <si>
    <t>b. Luka Berat</t>
  </si>
  <si>
    <t>Penitipan Jenazah RS</t>
  </si>
  <si>
    <t>Penitipan Jenazah Luar RS</t>
  </si>
  <si>
    <t>Perawatan Jenazah</t>
  </si>
  <si>
    <t>a. Tanpa Resiko (Non Infeksius)</t>
  </si>
  <si>
    <t>b. Dengan Resiko (Infeksius)</t>
  </si>
  <si>
    <t xml:space="preserve">Surat Keterangan </t>
  </si>
  <si>
    <t>a. Kematian</t>
  </si>
  <si>
    <t>b. Bebas Penyakit Menular</t>
  </si>
  <si>
    <t>Visum Et Repertum Kasus Hidup</t>
  </si>
  <si>
    <t>Otopsi di RSUD Prov. NTB</t>
  </si>
  <si>
    <t>Otopsi di Luar RSUD Prov. NTB</t>
  </si>
  <si>
    <t>Otopsi Gali Kubur / Exumatio</t>
  </si>
  <si>
    <t>Pelayanan Rumah Duka</t>
  </si>
  <si>
    <t>TARIF PELAYANAN PEMERIKSAAN MEDICAL CHECK UP POLIKLINIK KHUSUS</t>
  </si>
  <si>
    <t>PAKET  A</t>
  </si>
  <si>
    <t>1. Pendaftaran</t>
  </si>
  <si>
    <t>2. Pemeriksaan Fisik</t>
  </si>
  <si>
    <t>3. Pemeriksaan MATA</t>
  </si>
  <si>
    <t>JUMLAH</t>
  </si>
  <si>
    <t>PAKET  B</t>
  </si>
  <si>
    <t>4. Pemeriksaan KULIT dan KELAMIN</t>
  </si>
  <si>
    <t>PAKET  C</t>
  </si>
  <si>
    <t>5. Pemeriksaan BEDAH</t>
  </si>
  <si>
    <t>PAKET  D</t>
  </si>
  <si>
    <t>4. Pemeriksaan THT</t>
  </si>
  <si>
    <t>PAKET  E</t>
  </si>
  <si>
    <t>5. Pemeriksaan GIGI</t>
  </si>
  <si>
    <t>6. Pemeriksaan EKG</t>
  </si>
  <si>
    <t>7. Pembacaan EKG</t>
  </si>
  <si>
    <t>8. Rontgen Thorax</t>
  </si>
  <si>
    <t>9. Laboratorium</t>
  </si>
  <si>
    <t xml:space="preserve">     a. Darah Rutin (5 dift)</t>
  </si>
  <si>
    <t xml:space="preserve">     b. Urine Rutin</t>
  </si>
  <si>
    <t>PAKET  F (PELAYARAN)</t>
  </si>
  <si>
    <t>6. Pemeriksaan JANTUNG</t>
  </si>
  <si>
    <t>7. Pemeriksaan EKG</t>
  </si>
  <si>
    <t>8. Pembacaan EKG</t>
  </si>
  <si>
    <t>9. Audiometri Murni</t>
  </si>
  <si>
    <t>10. Psikotest</t>
  </si>
  <si>
    <t>11. Rontgen Thorax</t>
  </si>
  <si>
    <t>12. Laboratorium</t>
  </si>
  <si>
    <t xml:space="preserve">     c. Ureum</t>
  </si>
  <si>
    <t xml:space="preserve">     d. Creatinin</t>
  </si>
  <si>
    <t xml:space="preserve">     e. Asam Urat</t>
  </si>
  <si>
    <t xml:space="preserve">     f. SGOT</t>
  </si>
  <si>
    <t xml:space="preserve">     g. SGPT</t>
  </si>
  <si>
    <t xml:space="preserve">     h. Gula Darah Puasa</t>
  </si>
  <si>
    <t xml:space="preserve">     i.  Gula Darah 2 jam PP</t>
  </si>
  <si>
    <t xml:space="preserve">     j. Cholesterol Total</t>
  </si>
  <si>
    <t xml:space="preserve">     k. Trigliserida</t>
  </si>
  <si>
    <t xml:space="preserve">     l.  Golongan Darah</t>
  </si>
  <si>
    <t xml:space="preserve">    m.  HBsAg</t>
  </si>
  <si>
    <t xml:space="preserve">    n.  VDRL</t>
  </si>
  <si>
    <t>13. Sertifikat Pelayaran</t>
  </si>
  <si>
    <t xml:space="preserve">PAKET  F </t>
  </si>
  <si>
    <t>6. Pemeriksaan SYARAF</t>
  </si>
  <si>
    <t>7. Pemeriksaan JANTUNG</t>
  </si>
  <si>
    <t>10. Rontgen Thorax</t>
  </si>
  <si>
    <t xml:space="preserve">     f. Bilirubin Total</t>
  </si>
  <si>
    <t xml:space="preserve">     g. SGOT</t>
  </si>
  <si>
    <t xml:space="preserve">     h. SGPT</t>
  </si>
  <si>
    <t xml:space="preserve">     i. Total Protein</t>
  </si>
  <si>
    <t xml:space="preserve">     j. Albumin</t>
  </si>
  <si>
    <t xml:space="preserve">     k. Alkali Fosfatase</t>
  </si>
  <si>
    <t xml:space="preserve">     l. Gula Darah Puasa</t>
  </si>
  <si>
    <t xml:space="preserve">     m.  Gula Darah 2 jam PP</t>
  </si>
  <si>
    <t xml:space="preserve">    n. Cholesterol Total</t>
  </si>
  <si>
    <t xml:space="preserve">    o. Cholesterol HDL</t>
  </si>
  <si>
    <t xml:space="preserve">    p. Cholesterol LDL</t>
  </si>
  <si>
    <t xml:space="preserve">     q. Trigliserida</t>
  </si>
  <si>
    <t xml:space="preserve">    r.  HBsAg</t>
  </si>
  <si>
    <t>TARIF PELAYANAN TINDAKAN POLI GIGI DAN MULUT</t>
  </si>
  <si>
    <t>A.</t>
  </si>
  <si>
    <t>SPESIFIKASI TINDAKAN PENCABUTAN GIGI</t>
  </si>
  <si>
    <t>Pencabutan gigi susu</t>
  </si>
  <si>
    <t>Pencabutan gigi susu perforasi akar</t>
  </si>
  <si>
    <t>Pencabutan gigi mesiodens</t>
  </si>
  <si>
    <t>Pencabutan gigi eksosterm 3</t>
  </si>
  <si>
    <t>Pencabutan gigi permanen dg akar tunggal</t>
  </si>
  <si>
    <t>Pencabutan gigi permanen dg akar ganda</t>
  </si>
  <si>
    <t>Pencabutan gigi dengan komplikasi</t>
  </si>
  <si>
    <t>Pencabutan sisa akar yang tertinggal</t>
  </si>
  <si>
    <t>B.</t>
  </si>
  <si>
    <t>SPESIFIKASI TINDAKAN PENAMBALAN GIGI</t>
  </si>
  <si>
    <t>Perawatan Pulpa</t>
  </si>
  <si>
    <t>a. Open bur / exterpasi dengan lokal anastesi</t>
  </si>
  <si>
    <t>b. Penambalan enguenol, CHKM, depupil</t>
  </si>
  <si>
    <t>Perawatan Pulpektomy</t>
  </si>
  <si>
    <t>a. Saluran akar tunggal</t>
  </si>
  <si>
    <t>b. Saluran akar ganda</t>
  </si>
  <si>
    <t>c. One Visit Saluran Akar tunggal</t>
  </si>
  <si>
    <t>d.One Visit saluran akar ganda</t>
  </si>
  <si>
    <t>Pengisian Saluran Akar Tunggal</t>
  </si>
  <si>
    <t>Pengisian Saluran Akar Ganda</t>
  </si>
  <si>
    <t>Tambalan sinar</t>
  </si>
  <si>
    <t>a. Kecil</t>
  </si>
  <si>
    <t>b. Sedang</t>
  </si>
  <si>
    <t>c. Besar</t>
  </si>
  <si>
    <t>d. Venneer direct/ Besar Sekali</t>
  </si>
  <si>
    <t>Penambalan Glass Ionomer</t>
  </si>
  <si>
    <t>Pin Screw + Sementasi</t>
  </si>
  <si>
    <t>C.</t>
  </si>
  <si>
    <t>SPESIFIKASI TINDAKAN PENGOBATAN/ PERAWATAN JARINGAN PENYANGGA GIGI</t>
  </si>
  <si>
    <t>Pembersihan karang gigi per regio</t>
  </si>
  <si>
    <t>Perawatan Pocet Periodental</t>
  </si>
  <si>
    <t>D.</t>
  </si>
  <si>
    <t>SPESIFIKASI PEMBUATAN PROTESA /GIGI PALSU</t>
  </si>
  <si>
    <t>Gigi Tiruan per rahang</t>
  </si>
  <si>
    <t>a. satu gigi pertama</t>
  </si>
  <si>
    <t>b. dua gigi</t>
  </si>
  <si>
    <t>c. tiga gigi</t>
  </si>
  <si>
    <t>d. empat gigi</t>
  </si>
  <si>
    <t>e. lima gigi</t>
  </si>
  <si>
    <t>f. full per rahang</t>
  </si>
  <si>
    <t>Reparasi Plat Patah</t>
  </si>
  <si>
    <t>a. Reparasi Plat Patah Full</t>
  </si>
  <si>
    <t>b. Reparasi Plat Patah Parsial</t>
  </si>
  <si>
    <t>Reparasi Penambahan gigi per Rahang</t>
  </si>
  <si>
    <t>b. penambahan gigi berikutnya</t>
  </si>
  <si>
    <t>Rebasing / relining per rahang</t>
  </si>
  <si>
    <t>Orthodontic</t>
  </si>
  <si>
    <t>a. alat orthodontic</t>
  </si>
  <si>
    <t>b. aktivasi gigi lepasan</t>
  </si>
  <si>
    <t>c. reparasi clamer (kawat ortho)/rahang</t>
  </si>
  <si>
    <t>Orthodontic cekat RA/RB</t>
  </si>
  <si>
    <t>Perawatan /kontrol Orthodentic cekat RA/RB</t>
  </si>
  <si>
    <t>E.</t>
  </si>
  <si>
    <t>SPESIFIKASI TINDAKAN BEDAH MULUT</t>
  </si>
  <si>
    <t>Odontectomy</t>
  </si>
  <si>
    <t>Operculectomy</t>
  </si>
  <si>
    <t>Inter dental wiring/rahang</t>
  </si>
  <si>
    <t>Inter maxilla wiring/rahang</t>
  </si>
  <si>
    <t>Replantasi gigi</t>
  </si>
  <si>
    <t>Alveolectomy/debridement per regio</t>
  </si>
  <si>
    <t>Enukleasi kista (lokal anestesi)</t>
  </si>
  <si>
    <t>Incisi / Eksisi abses</t>
  </si>
  <si>
    <t>Pemeriksaan komplikasi post op/kontrol</t>
  </si>
  <si>
    <t>Pemeriksaan &amp; perbaikan posisi IDW/IMW</t>
  </si>
  <si>
    <t>Pembukaan IDW /rahang</t>
  </si>
  <si>
    <t>Pembukaan IMW</t>
  </si>
  <si>
    <t>Gingivektomy per regio</t>
  </si>
  <si>
    <t>Dry Socket / curetage per gigi</t>
  </si>
  <si>
    <t>Extirpasi mucocelle/epulis</t>
  </si>
  <si>
    <t>aff heacting epulis/mucocelle</t>
  </si>
  <si>
    <t>F.</t>
  </si>
  <si>
    <t>SPESIFIKASI PEMBUATAN JEMBATAN ADORO, INLAY &amp; UPLAY dg LOGAM</t>
  </si>
  <si>
    <t>Jembatan adoro per unit</t>
  </si>
  <si>
    <t>in lay  per unit</t>
  </si>
  <si>
    <t>up lay  per unit</t>
  </si>
  <si>
    <t>SPESIFIKASI PEMBUATAN JEMBATAN ADORO, INLAY &amp; UPLAY tanpa LOGAM</t>
  </si>
  <si>
    <t>in lay /up lay   per unit</t>
  </si>
  <si>
    <t>H</t>
  </si>
  <si>
    <t>SPESIFIKASI PEMBUATAN JAKET CROWN DENGAN AKRILIK</t>
  </si>
  <si>
    <t>1.</t>
  </si>
  <si>
    <t>Crown dan Jembatan per unit</t>
  </si>
  <si>
    <t>1. Tariftersebut di atas termasuk bahan dan alat kesehatan standar yang ditetapkan RSUD Provinsi NTB.</t>
  </si>
  <si>
    <t>TARIF PELAYANAN TINDAKAN POLI PENYAKIT THT</t>
  </si>
  <si>
    <t>Audiometri Nada Mumi / Garputala</t>
  </si>
  <si>
    <t>Audiometri tutur</t>
  </si>
  <si>
    <t xml:space="preserve">Biopsi </t>
  </si>
  <si>
    <t>Caustik / Kauterisasi</t>
  </si>
  <si>
    <t>Corpal Alienum hidung</t>
  </si>
  <si>
    <t>Corpal Alienum telinga</t>
  </si>
  <si>
    <t>Corpal Alienum tenggorokan</t>
  </si>
  <si>
    <t>Ear Toilet</t>
  </si>
  <si>
    <t>Eksisi Massa Hidung / Abses Septum Lokal anastesi</t>
  </si>
  <si>
    <t>Evakuasi Cerumen Ringan</t>
  </si>
  <si>
    <t>Extirpasi granuloma</t>
  </si>
  <si>
    <t>Ganti Kanul trachea</t>
  </si>
  <si>
    <t>Ganti verband</t>
  </si>
  <si>
    <t>Incisi Abses / Drainase</t>
  </si>
  <si>
    <t>Irigasi Sinus Maksila, Lokal Anastesi</t>
  </si>
  <si>
    <t>Kultur discart cavum timpani</t>
  </si>
  <si>
    <t>Kuret / Cauter Granulasi telinga / Faring Lokal Anastesi</t>
  </si>
  <si>
    <t>Krikotiroiddektomi Emergency</t>
  </si>
  <si>
    <t>Laringoscopy Indireck</t>
  </si>
  <si>
    <t>Laringo Nasopharing Endoscopy</t>
  </si>
  <si>
    <t>Manuver Vertigo Verifer</t>
  </si>
  <si>
    <t>Mastoiditis, Massa / Fistel Mastoid</t>
  </si>
  <si>
    <t>Myringobridge/myringotomi</t>
  </si>
  <si>
    <t>Oto Acustic Emission (OAE)</t>
  </si>
  <si>
    <t>Pasang Gips Hidung / Telinga</t>
  </si>
  <si>
    <t>Buka Gips</t>
  </si>
  <si>
    <t xml:space="preserve">Rawat Luka </t>
  </si>
  <si>
    <t>a. Kecil (&lt; 5 cm)</t>
  </si>
  <si>
    <t>b. Sedang (5-10 cm)</t>
  </si>
  <si>
    <t>c. Besar (10 - 20 cm)</t>
  </si>
  <si>
    <t>d. Khusus (&gt;20 cm)</t>
  </si>
  <si>
    <t>Jahit Luka / Repair Jahitan</t>
  </si>
  <si>
    <t>a. Kecil (&lt; 5 jahitan)</t>
  </si>
  <si>
    <t>b. Sedang (5 sd 10 jahitan)</t>
  </si>
  <si>
    <t>c. Besar (10 - 20 jahitan)</t>
  </si>
  <si>
    <t>d. Khusus (&gt;20 jahitan)</t>
  </si>
  <si>
    <t>Angkat Jahitan</t>
  </si>
  <si>
    <t>Reduksi Tertutup os Nasal, Lokal Anastesi</t>
  </si>
  <si>
    <t>Rekonstruksi lobulus telinga dng lokal anastesi</t>
  </si>
  <si>
    <t>Repair Palatum Lokal Anastesi</t>
  </si>
  <si>
    <t>Rinoskopi Posterior (odenoid)</t>
  </si>
  <si>
    <t>Schimer test</t>
  </si>
  <si>
    <t>Spoelling</t>
  </si>
  <si>
    <t>Swab Nasal</t>
  </si>
  <si>
    <t>Swab Nasofaring</t>
  </si>
  <si>
    <t>Swab Telinga</t>
  </si>
  <si>
    <t>Tampon Hidung anterior, pasang/lepas</t>
  </si>
  <si>
    <t>Tampon Hidung Pasterior / Bellog pasang/lepas</t>
  </si>
  <si>
    <t>Test Allergi</t>
  </si>
  <si>
    <t>Tes Alergi Ingestan</t>
  </si>
  <si>
    <t>Tes Alergi Inhalan</t>
  </si>
  <si>
    <t>Tes Fungsi Tuba Eustacius</t>
  </si>
  <si>
    <t>Tes Keseimbangan</t>
  </si>
  <si>
    <t>Tes Mucosa Clereance</t>
  </si>
  <si>
    <t>Tes Penghidu</t>
  </si>
  <si>
    <t>Tes Perasa / Pengecap</t>
  </si>
  <si>
    <t>Tes Vertigo Periver</t>
  </si>
  <si>
    <t>Trakeotomi Emergency / Perawatan</t>
  </si>
  <si>
    <t>Tympanometri</t>
  </si>
  <si>
    <t>TARIF PELAYANAN TINDAKAN POLI PENYAKIT KULIT &amp; KELAMIN</t>
  </si>
  <si>
    <t>Chemical Peeling :</t>
  </si>
  <si>
    <t>- GA peeling</t>
  </si>
  <si>
    <t>- Proopeel</t>
  </si>
  <si>
    <t>- PHA</t>
  </si>
  <si>
    <t>Dermabrasi /microdemabrasi</t>
  </si>
  <si>
    <t>Ekstirpasi</t>
  </si>
  <si>
    <t>Ekstraksi Komedo</t>
  </si>
  <si>
    <t>Elektro Fulgurasi /Elektro Couter :</t>
  </si>
  <si>
    <t>a. Seboroik Keratosis :</t>
  </si>
  <si>
    <t>- kecil</t>
  </si>
  <si>
    <t>- sedang</t>
  </si>
  <si>
    <t>- besar</t>
  </si>
  <si>
    <t>b. Skin tag</t>
  </si>
  <si>
    <t>c. Kondyloma Akuminata</t>
  </si>
  <si>
    <t>Enukleasi</t>
  </si>
  <si>
    <t>Excisi Non Wajah</t>
  </si>
  <si>
    <t>Excisi Wajah</t>
  </si>
  <si>
    <t>Facial Regula</t>
  </si>
  <si>
    <t>Ganti Verband</t>
  </si>
  <si>
    <t>Heating Aff</t>
  </si>
  <si>
    <t>Incisi Abses</t>
  </si>
  <si>
    <t>Injeksi Kenacort</t>
  </si>
  <si>
    <t>Insisonal biopsi</t>
  </si>
  <si>
    <t>Kerokan Kulit, Kuku, Rambut</t>
  </si>
  <si>
    <t>Kultur</t>
  </si>
  <si>
    <t>Kuretase Kulit</t>
  </si>
  <si>
    <t>Punch Biopsi</t>
  </si>
  <si>
    <t>Radioton</t>
  </si>
  <si>
    <t>Rekonstruksi Kulit</t>
  </si>
  <si>
    <t>Revisi Parut</t>
  </si>
  <si>
    <t>Solarium / Photo Therapi</t>
  </si>
  <si>
    <t>Swab : Uretra</t>
  </si>
  <si>
    <t>Swab : Vagina, Cervix, Fornik</t>
  </si>
  <si>
    <t>Swab discar lesi</t>
  </si>
  <si>
    <t>Test Alergi Tusuk</t>
  </si>
  <si>
    <t>- Tusuk</t>
  </si>
  <si>
    <t>- Tempel</t>
  </si>
  <si>
    <t>Test Tempel /Patch Test Standard</t>
  </si>
  <si>
    <t>Test Tempel Standard Kosmetik</t>
  </si>
  <si>
    <t>Trichlor  Acetic Acid</t>
  </si>
  <si>
    <t>TARIF PELAYANAN TINDAKAN POLI PENYAKIT PARU</t>
  </si>
  <si>
    <t>AJH (Paru)</t>
  </si>
  <si>
    <t>Portable Spirometri</t>
  </si>
  <si>
    <t xml:space="preserve">Punctie pleura </t>
  </si>
  <si>
    <t>Spirometri komputer</t>
  </si>
  <si>
    <t>Trans Toracal Biopsi</t>
  </si>
  <si>
    <t>USG Paru</t>
  </si>
  <si>
    <t>WSD Kontinu / Mini WSD</t>
  </si>
  <si>
    <t>Punctie ascites</t>
  </si>
  <si>
    <t>Aspirasi jarum halus</t>
  </si>
  <si>
    <t>BMP (Basic Metabolic Panel)</t>
  </si>
  <si>
    <t>BMP dengan General Anesthesi</t>
  </si>
  <si>
    <t>EKG</t>
  </si>
  <si>
    <t>Supra Pubic Puncture (SPP)</t>
  </si>
  <si>
    <t>Injeksi Intra artikuler</t>
  </si>
  <si>
    <t>Biopsi Hati</t>
  </si>
  <si>
    <t>Biopsi Ginjal</t>
  </si>
  <si>
    <t>Punctie Pericard / Pleura</t>
  </si>
  <si>
    <t>Aspirasi Abses Hati</t>
  </si>
  <si>
    <t>USG Liver</t>
  </si>
  <si>
    <t>Kemoterapi</t>
  </si>
  <si>
    <t>Gastroscopy</t>
  </si>
  <si>
    <t>Colonoscopy</t>
  </si>
  <si>
    <t>Assesment Nyeri</t>
  </si>
  <si>
    <t xml:space="preserve">Assessment Neurobehaviour </t>
  </si>
  <si>
    <t>Assessment Neurobehaviour fit n proper test</t>
  </si>
  <si>
    <t>EEG</t>
  </si>
  <si>
    <t>ENMG</t>
  </si>
  <si>
    <t>Lumbar Fungsi</t>
  </si>
  <si>
    <t>Pembacaan EEG</t>
  </si>
  <si>
    <t>Defibrilasi</t>
  </si>
  <si>
    <t>Echocardiografi Dopler Collor</t>
  </si>
  <si>
    <t>FNAB</t>
  </si>
  <si>
    <t>Holter</t>
  </si>
  <si>
    <t>IABP</t>
  </si>
  <si>
    <t>Kardioversi farmakologik</t>
  </si>
  <si>
    <t>Pacemaker temporer</t>
  </si>
  <si>
    <t>PCI Komplek</t>
  </si>
  <si>
    <t>PCI simple</t>
  </si>
  <si>
    <t>Pemasangan Cardiac Monitor</t>
  </si>
  <si>
    <t>Pemasangan CVP</t>
  </si>
  <si>
    <t>Pembacaan EKG</t>
  </si>
  <si>
    <t>Punksi Pericard</t>
  </si>
  <si>
    <t>Regulasi Krisis Hipertensi,aritmia maligna, digitalisasi</t>
  </si>
  <si>
    <t>Reposisi TPM/CVP</t>
  </si>
  <si>
    <t>RJP</t>
  </si>
  <si>
    <t>RJP dgn DC Shock</t>
  </si>
  <si>
    <t>1</t>
  </si>
  <si>
    <t>Amotio Corpus Alienum</t>
  </si>
  <si>
    <t>2</t>
  </si>
  <si>
    <t>Anal tes</t>
  </si>
  <si>
    <t>3</t>
  </si>
  <si>
    <t>Angkat jahitan dikornea</t>
  </si>
  <si>
    <t>Angkat jahitan dipalpebra dan konjunctifa</t>
  </si>
  <si>
    <t>Biopsi di Konjungtiva</t>
  </si>
  <si>
    <t>Biopsi di palpebra</t>
  </si>
  <si>
    <t>Campimetri Goldman</t>
  </si>
  <si>
    <t>Campimetri/ perimetri 1 mata dengan Humpray</t>
  </si>
  <si>
    <t>Campimetri/ perimetri 2 mata dengan Humpray</t>
  </si>
  <si>
    <t>Ekstarpasi nevus / granuloma</t>
  </si>
  <si>
    <t>Ekstirpasi kista konjungtiva</t>
  </si>
  <si>
    <t>Ektirpasi tumor / kista di palpebra</t>
  </si>
  <si>
    <t xml:space="preserve">Epilasi </t>
  </si>
  <si>
    <t>Excochleasi / Amotio Lithiasis</t>
  </si>
  <si>
    <t>Foto Fundus (Mata)</t>
  </si>
  <si>
    <t>Gonioskopi</t>
  </si>
  <si>
    <t>Iridektomi Perifer</t>
  </si>
  <si>
    <t>Irigasi</t>
  </si>
  <si>
    <t>Keratometri</t>
  </si>
  <si>
    <t>NCT (Non Contac Tonometri)</t>
  </si>
  <si>
    <t>Paracentesis</t>
  </si>
  <si>
    <t>Pemeriksaan Fundus (indirec)</t>
  </si>
  <si>
    <t>Pemeriksaan Refraksi</t>
  </si>
  <si>
    <t>Pemeriksaan Slit Biomikroskop</t>
  </si>
  <si>
    <t>PRP Laser / Laser PC</t>
  </si>
  <si>
    <t>Pterigium</t>
  </si>
  <si>
    <t>Refraktometer</t>
  </si>
  <si>
    <t>Reposisi iris</t>
  </si>
  <si>
    <t>Retinoskopi</t>
  </si>
  <si>
    <t>S B L ( Bleparoplasty )</t>
  </si>
  <si>
    <t>Sondage</t>
  </si>
  <si>
    <t>Synophtophor</t>
  </si>
  <si>
    <t>Tarsoraphy/jahitan di palpebra</t>
  </si>
  <si>
    <t>Test Ishihara</t>
  </si>
  <si>
    <t>Tonometri Aplansi</t>
  </si>
  <si>
    <t>Tonometri SCHIOTZ</t>
  </si>
  <si>
    <t>Transplantasi membran amnion</t>
  </si>
  <si>
    <t>U S G mata</t>
  </si>
  <si>
    <t>Water Drinking</t>
  </si>
  <si>
    <t>Amputasi Jari</t>
  </si>
  <si>
    <t>Angkat wire</t>
  </si>
  <si>
    <t>Anoskopi</t>
  </si>
  <si>
    <t>Aspirasi</t>
  </si>
  <si>
    <t>Biopsi Besar</t>
  </si>
  <si>
    <t>Biopsi Kecil</t>
  </si>
  <si>
    <t>Biopsi sedang</t>
  </si>
  <si>
    <t>Bouginasi</t>
  </si>
  <si>
    <t>Circumsisi Anak</t>
  </si>
  <si>
    <t>Circumsisi Dewasa</t>
  </si>
  <si>
    <t>Coller And Cup</t>
  </si>
  <si>
    <t>Curetage</t>
  </si>
  <si>
    <t>Debridment Luka</t>
  </si>
  <si>
    <t>Eksisi</t>
  </si>
  <si>
    <t>Ekstraksi Batu uretra anterior</t>
  </si>
  <si>
    <t>Exploarasi Corpus alienum</t>
  </si>
  <si>
    <t>Injeksi Keloid/Kenacord/(IC)</t>
  </si>
  <si>
    <t>Lobulo Plasty</t>
  </si>
  <si>
    <t>Nail Ekstrasi</t>
  </si>
  <si>
    <t xml:space="preserve">Necrotomy </t>
  </si>
  <si>
    <t>Rawat Luka</t>
  </si>
  <si>
    <t>b. Sedang  (5 - 10 cm)</t>
  </si>
  <si>
    <t>d. Khusus (&gt; 20 cm)</t>
  </si>
  <si>
    <t>- Kecil ( &lt; 5 jahitan )</t>
  </si>
  <si>
    <t>- Sedang ( 5 s/d 10 jahitan )</t>
  </si>
  <si>
    <t xml:space="preserve"> - Besar ( 10 - 20 jahitan )</t>
  </si>
  <si>
    <t xml:space="preserve"> - Khusus (&gt;20 jahitan)</t>
  </si>
  <si>
    <t>a. Kecil ( &lt;  5 Jahitan)</t>
  </si>
  <si>
    <t>b. Sedang ( 5 - 10 Jahitan)</t>
  </si>
  <si>
    <t>c. Besar (10 - 20Jahitan)</t>
  </si>
  <si>
    <t>d. Khusus (&gt; 20 jahitan)</t>
  </si>
  <si>
    <t>Rectal Toucher</t>
  </si>
  <si>
    <t>Rozer Plasty</t>
  </si>
  <si>
    <t>Spooling dawer cateter</t>
  </si>
  <si>
    <t>Spoor dawer cateter</t>
  </si>
  <si>
    <t>Tindik</t>
  </si>
  <si>
    <t>Vasektomi</t>
  </si>
  <si>
    <t>JahitLuka / Repair Jahitan</t>
  </si>
  <si>
    <t>Gips Kecil Anak*</t>
  </si>
  <si>
    <t>Gips Kecil Dewasa*</t>
  </si>
  <si>
    <t>Gips Sedang Anak*</t>
  </si>
  <si>
    <t>Gips Sedang Dewasa*</t>
  </si>
  <si>
    <t>Gips Besar Anak*</t>
  </si>
  <si>
    <t>Gips Besar Dewasa*</t>
  </si>
  <si>
    <t>Buka gips</t>
  </si>
  <si>
    <t>Ransel verband Anak</t>
  </si>
  <si>
    <t>Ransel verband Dewasa</t>
  </si>
  <si>
    <t>Injeksi Arthtritis/articuler*</t>
  </si>
  <si>
    <t>Body cast*</t>
  </si>
  <si>
    <t>Hemi Spica*</t>
  </si>
  <si>
    <t>Necrotomy Ex Op</t>
  </si>
  <si>
    <t>Ekstraksi batu uretra anterior / Buginasi</t>
  </si>
  <si>
    <t>Ekstraksi batu uretra dengan Anestesi Umum di OK</t>
  </si>
  <si>
    <t>Pasang Fowley Cateter*</t>
  </si>
  <si>
    <t>Pasang kateter Logam*</t>
  </si>
  <si>
    <t>SWL pada OE</t>
  </si>
  <si>
    <t>Tindakan Blast Pistel/Cytostomy</t>
  </si>
  <si>
    <t>Tindakan Blast Punctie</t>
  </si>
  <si>
    <t>BMP</t>
  </si>
  <si>
    <t>Pemeriksaan pasien autisme</t>
  </si>
  <si>
    <t>Pemasangan O2 /jam</t>
  </si>
  <si>
    <t>RRO</t>
  </si>
  <si>
    <t>USG</t>
  </si>
  <si>
    <t>IMUNISASI DIWAJIBKAN (PPI)</t>
  </si>
  <si>
    <t>a.  BCG</t>
  </si>
  <si>
    <t>b.  DPT – Hb</t>
  </si>
  <si>
    <t>c.  Hepatitis B</t>
  </si>
  <si>
    <t>d.  Polio</t>
  </si>
  <si>
    <t>e.  TT</t>
  </si>
  <si>
    <t>f.  Campak</t>
  </si>
  <si>
    <t>IMUNISASI DIANJURKAN (Non PPI)</t>
  </si>
  <si>
    <t>a.  Infantrik (DTAP)</t>
  </si>
  <si>
    <t>b.  Infantrik – HiB</t>
  </si>
  <si>
    <t>d.  HiB</t>
  </si>
  <si>
    <t>e.  IPD</t>
  </si>
  <si>
    <t>f.  Hepatitis A</t>
  </si>
  <si>
    <t>g.  Valirix (cacar air)</t>
  </si>
  <si>
    <t>h.  Typim (Typoid)</t>
  </si>
  <si>
    <t>i.  MMR</t>
  </si>
  <si>
    <t>Psikologi Test</t>
  </si>
  <si>
    <t>- Tes Perkembangan Anak (DDST) pasien baru</t>
  </si>
  <si>
    <t>- Tes Perkembangan Anak (DDST) pasien lama</t>
  </si>
  <si>
    <t>Screening</t>
  </si>
  <si>
    <t>- Tes Lambat Belajar</t>
  </si>
  <si>
    <t>-Tes Hiperaktif &amp; Gangguan Konsentrasi</t>
  </si>
  <si>
    <t>-Tes Autisme</t>
  </si>
  <si>
    <t>Tes Intelegensi (IQ)</t>
  </si>
  <si>
    <t>- Tes Intelegensia Anak</t>
  </si>
  <si>
    <t>- Tes Intelegensia Remaja</t>
  </si>
  <si>
    <t>Tes Kepribadian</t>
  </si>
  <si>
    <t>- Tes Kepribadian Anak</t>
  </si>
  <si>
    <t>- Tes Kepribadian Remaja</t>
  </si>
  <si>
    <t>Tes Minat Bakat</t>
  </si>
  <si>
    <t>- Tes minat -bakat Dewasa/anak</t>
  </si>
  <si>
    <t>Psiko Tes</t>
  </si>
  <si>
    <t>Konseling Psikologi (anak, remaja &amp; dewasa)</t>
  </si>
  <si>
    <t>Terapi Wicara</t>
  </si>
  <si>
    <t>Terapi Edukasi</t>
  </si>
  <si>
    <t>Fisioterapi Anak</t>
  </si>
  <si>
    <t>Angkat Implant</t>
  </si>
  <si>
    <t>Angkat IUD</t>
  </si>
  <si>
    <t>Biopsi Perpaginam</t>
  </si>
  <si>
    <t>Buka Pessarium</t>
  </si>
  <si>
    <t>CTG</t>
  </si>
  <si>
    <t>Diathermi ( satu seri = 6 kali kunjungan )</t>
  </si>
  <si>
    <t>Ganti Verban / Buka Jahitan</t>
  </si>
  <si>
    <t>Kauter Albotyl</t>
  </si>
  <si>
    <t>Kauter Elektrik</t>
  </si>
  <si>
    <t>KIE (Komunikasi Informasi Edukasi)</t>
  </si>
  <si>
    <t>Kolposkopi</t>
  </si>
  <si>
    <t>Konseling KB</t>
  </si>
  <si>
    <t>Krayo Terapi</t>
  </si>
  <si>
    <t>MOW / MOP / Mini Laparotomy</t>
  </si>
  <si>
    <t>Pap Smear</t>
  </si>
  <si>
    <t>Pasang Implant</t>
  </si>
  <si>
    <t>Pasang IUD / AKDR</t>
  </si>
  <si>
    <t>Pasang pessarium</t>
  </si>
  <si>
    <t>Pasang/Ganti Tampon</t>
  </si>
  <si>
    <t>Pemeriksaan Gynekologi</t>
  </si>
  <si>
    <t>Pemeriksaan IVA</t>
  </si>
  <si>
    <t>Suntikan KB</t>
  </si>
  <si>
    <t>Tindakan pasang Infus</t>
  </si>
  <si>
    <t>Tindakan pasang kateter</t>
  </si>
  <si>
    <t>- Tampa Print Out</t>
  </si>
  <si>
    <t>- Dengan Print Out</t>
  </si>
  <si>
    <t xml:space="preserve">USG Trans Vaginal </t>
  </si>
  <si>
    <t>Vaginal Swab</t>
  </si>
  <si>
    <t>Amniotomi</t>
  </si>
  <si>
    <t>Eksplorasi Digital</t>
  </si>
  <si>
    <t>Ekterpasi kuret pada polip serviks</t>
  </si>
  <si>
    <t>Insersi Misoprosol Pervaginam/1 kali insersi</t>
  </si>
  <si>
    <t>KB Suntik</t>
  </si>
  <si>
    <t>KBI (kompresi Bimanual Internal)</t>
  </si>
  <si>
    <t>Kuretase dengan narcosa</t>
  </si>
  <si>
    <t>Kuretase tanpa narcosa</t>
  </si>
  <si>
    <t>Menjahit robekan portio</t>
  </si>
  <si>
    <t>Pemasangan AKDR</t>
  </si>
  <si>
    <t>Pemberian Mgso4 (per 1 X pemberian)</t>
  </si>
  <si>
    <t>Pemberian Zalf mata</t>
  </si>
  <si>
    <t>Persalinan dengan eklamsi</t>
  </si>
  <si>
    <t>Persalinan dengan kondiplikasi korporil</t>
  </si>
  <si>
    <t>Persalinan dengan PEB Impending Eklamsi</t>
  </si>
  <si>
    <t>Persalinan Letsu Manual Aid</t>
  </si>
  <si>
    <t>Persalinan spontan dengan bayi gemelli</t>
  </si>
  <si>
    <t>Persalinan Sungsang (Bracht) Ringan</t>
  </si>
  <si>
    <t>Persalinan Normal</t>
  </si>
  <si>
    <t>Persalinan dengan penyulit ringan:</t>
  </si>
  <si>
    <t>a. Oxytosin Drip</t>
  </si>
  <si>
    <t>b. Misoprostal</t>
  </si>
  <si>
    <t>c. Rehidrasi (Pasang Infus)</t>
  </si>
  <si>
    <t>d. Pwerineorafi</t>
  </si>
  <si>
    <t>Persalinan dengan penyulit sedang</t>
  </si>
  <si>
    <t>a. Ekstraksi  Vakum</t>
  </si>
  <si>
    <t>b. HPP</t>
  </si>
  <si>
    <t>c. KDI</t>
  </si>
  <si>
    <t>d. Manual Placenta</t>
  </si>
  <si>
    <t>e. Manual AID</t>
  </si>
  <si>
    <t>f. Versi Ekstraksi</t>
  </si>
  <si>
    <t>Persalinan dengan penyulit besar</t>
  </si>
  <si>
    <t>a. Embriotomi</t>
  </si>
  <si>
    <t>b. SC</t>
  </si>
  <si>
    <t>c. Laparotomi</t>
  </si>
  <si>
    <t>Resusitasi intra uterin</t>
  </si>
  <si>
    <t>Suction Curetage tanpa narcosa</t>
  </si>
  <si>
    <t>Tindakan Gagal Vakum</t>
  </si>
  <si>
    <t>Tindakan inspekulo</t>
  </si>
  <si>
    <t>Tindakan Oksitisin Drip (per Botol)</t>
  </si>
  <si>
    <t>Tindakan Oksitisin Drip pada kasus HPP</t>
  </si>
  <si>
    <t>Tindakan SC dng impending eklamsi</t>
  </si>
  <si>
    <t>USG kandungan dengan Print Out</t>
  </si>
  <si>
    <t>USG Trans Vaginal dengan Print Out</t>
  </si>
  <si>
    <t>VT (vagina toucher) untuk 1 X VT</t>
  </si>
  <si>
    <t>TARIF PELAYANAN PENDIDIKAN, PELATIHAN &amp; PENELITIAN</t>
  </si>
  <si>
    <t>PENDIDIKAN PROFESI</t>
  </si>
  <si>
    <t>Biaya Masuk Praktek Klinik Dokter Muda</t>
  </si>
  <si>
    <t>per orang</t>
  </si>
  <si>
    <t>Praktek Klinik Dokter Muda</t>
  </si>
  <si>
    <t>per orang/smester</t>
  </si>
  <si>
    <t>Praktek Klinik Dokter Gigi</t>
  </si>
  <si>
    <t>per orang/minggu</t>
  </si>
  <si>
    <t>per klpok/40 orang</t>
  </si>
  <si>
    <t>UJIAN  PRAKTEK</t>
  </si>
  <si>
    <t>KEGIATAN UMUM</t>
  </si>
  <si>
    <t>per orang/bulan</t>
  </si>
  <si>
    <t>Kunjungan Lapangan (per orang / hari )</t>
  </si>
  <si>
    <t>per orang/hari</t>
  </si>
  <si>
    <t>Job Training</t>
  </si>
  <si>
    <t>per org/tempt/ mg</t>
  </si>
  <si>
    <t>Study Banding (per orang / hari)</t>
  </si>
  <si>
    <t>Orientasi / Magang  (per orang / hari)</t>
  </si>
  <si>
    <t>PENELITIAN</t>
  </si>
  <si>
    <t>Penerbitan Ethical Clearence Mahasiswa DIII s.d S1.</t>
  </si>
  <si>
    <t>per orang / judul</t>
  </si>
  <si>
    <t>Penerbitan Ethical Clearence Mahasiswa S2 s.d S3.</t>
  </si>
  <si>
    <t xml:space="preserve">Penerbitan Ethical Clearence Peneliti Bukan Mahasiswa </t>
  </si>
  <si>
    <t>Penerbitan Ijin Penelitian / Pengambilan Data Mahasiswa DIII/S1</t>
  </si>
  <si>
    <t>per hari</t>
  </si>
  <si>
    <t>Penerbitan Ijin Penelitian / Pengambilan Data Mahasiswa S2/S3</t>
  </si>
  <si>
    <t>per sample</t>
  </si>
  <si>
    <t xml:space="preserve">Penerbitan Ijin Penelitian / Pengambilan Data Oleh Bukan Mahasiswa </t>
  </si>
  <si>
    <t>Pemakaian Ruangan Laboratorium Mikrobiologi Mahasiswa DIII/S1</t>
  </si>
  <si>
    <t>Pemakaian Ruangan Laboratorium Mikrobiologi Mahasiswa S2/S3</t>
  </si>
  <si>
    <t xml:space="preserve">Pemakaian Ruangan Laboratorium Mikrobiologi Oleh Bukan Mahasiswa </t>
  </si>
  <si>
    <t>Pemakaian Ruangan Laboratorium Imuno Serologi Mahasiswa DIII/S1</t>
  </si>
  <si>
    <t>Pemakaian Ruangan Laboratorium Imuno Serologi Mahasiswa S2/S3</t>
  </si>
  <si>
    <t xml:space="preserve">Pemakaian Ruangan Laboratorium Imuno Serologi Oleh Bukan Mahasiswa </t>
  </si>
  <si>
    <t>Pemakaian Ruangan Laboratorium Biologi Molekuler Mahasiswa DIII/S1</t>
  </si>
  <si>
    <t>per gel</t>
  </si>
  <si>
    <t>Pemakaian Ruangan Laboratorium Biologi Molekuler Mahasiswa S2/S3</t>
  </si>
  <si>
    <t>per membran</t>
  </si>
  <si>
    <t xml:space="preserve">Pemakaian Ruangan Laboratorium Biologi Molekuler Oleh Bukan Mahasiswa </t>
  </si>
  <si>
    <t>Pemakaian Ruang Pertemuan Biomedik</t>
  </si>
  <si>
    <t>Pemeriksaan Spesimen Penelitian PCR TB</t>
  </si>
  <si>
    <t>Pemeriksaan Spesimen Penelitian PCR HBV DNA</t>
  </si>
  <si>
    <t>per isolat</t>
  </si>
  <si>
    <t>Pemeriksaan Spesimen Penelitian PCR HCV RNA</t>
  </si>
  <si>
    <t>Pemeriksaan Spesimen Penelitian PCR HEV RNA</t>
  </si>
  <si>
    <t>Pemeriksaan Spesimen Penelitian PCR HPV 16-18</t>
  </si>
  <si>
    <t>Pemeriksaan Spesimen Penelitian PCR H. Pylori</t>
  </si>
  <si>
    <t>Pemeriksaan Spesimen Penelitian PCR S. Typhi</t>
  </si>
  <si>
    <t>per bulan</t>
  </si>
  <si>
    <t>Pemeriksaan Spesimen Penelitian PCR Bakteri Jenis Lain</t>
  </si>
  <si>
    <t>Pemeriksaan Spesimen Penelitian SPS PAGE</t>
  </si>
  <si>
    <t>per jam</t>
  </si>
  <si>
    <t>Pemeriksaan Spesimen Penelitian Western Blotting</t>
  </si>
  <si>
    <t>Pemeriksaan Spesimen Penelitian ELISA</t>
  </si>
  <si>
    <t>Pemeriksaan Spesimen Penelitian HPLC</t>
  </si>
  <si>
    <t>Pemeriksaan Spesimen Penelitian Ekstraksi Senyawa</t>
  </si>
  <si>
    <t>Pemeriksaan Spesimen Penelitian Identifikasi Bakteri</t>
  </si>
  <si>
    <t>per artikel</t>
  </si>
  <si>
    <t>Pemeriksaan Spesimen Penelitian Tes Sensitivitas</t>
  </si>
  <si>
    <t>Pemeriksaan Spesimen Penelitian Uji Senyawa Bioaktif</t>
  </si>
  <si>
    <t>per paket</t>
  </si>
  <si>
    <t>Pemeriksaan Spesimen Penelitian Angka Lempeng total</t>
  </si>
  <si>
    <t>per jenis data</t>
  </si>
  <si>
    <t>Pemeriksaan Spesimen Penelitian MPN Coliform</t>
  </si>
  <si>
    <t>Penyimpanan Isolat Bakteri</t>
  </si>
  <si>
    <t>Pemeliharaan Isolat Bakteri</t>
  </si>
  <si>
    <r>
      <t>Pemakaian Alat BSC</t>
    </r>
    <r>
      <rPr>
        <vertAlign val="subscript"/>
        <sz val="11"/>
        <rFont val="Calibri"/>
        <family val="2"/>
      </rPr>
      <t>2</t>
    </r>
  </si>
  <si>
    <t>Pemakaian Alat Autoclav</t>
  </si>
  <si>
    <t>Pemakaian Alat Thermocycler</t>
  </si>
  <si>
    <t>Pemakaian Alat Centrifuse</t>
  </si>
  <si>
    <r>
      <t>Pemakaian Alat Inkubator CO</t>
    </r>
    <r>
      <rPr>
        <vertAlign val="subscript"/>
        <sz val="11"/>
        <rFont val="Calibri"/>
        <family val="2"/>
      </rPr>
      <t>2</t>
    </r>
  </si>
  <si>
    <t>Pemakaian Alat Freezer/Kulkas di Ruang Lab Instalasi Litbangkes</t>
  </si>
  <si>
    <t>Pemakaian Inkubator Aerob</t>
  </si>
  <si>
    <t>Pemakaian Shaker</t>
  </si>
  <si>
    <t>Pemakaian ruang Binatang Percobaan</t>
  </si>
  <si>
    <t>Penelusuran Artikel Penelitian</t>
  </si>
  <si>
    <t>Penyimpanan Data hasil Penelitian</t>
  </si>
  <si>
    <t>Dokumentasi Pemeriksaan</t>
  </si>
  <si>
    <t>Akses Hasil Penelitian</t>
  </si>
  <si>
    <t>2. Tambahan Berkas RM Rawat Inap /Minggu</t>
  </si>
  <si>
    <t>VIP  C</t>
  </si>
  <si>
    <t>KECAMATAN PUJUT</t>
  </si>
  <si>
    <t>Desa Sengkol</t>
  </si>
  <si>
    <t>Desa Tanak Awu</t>
  </si>
  <si>
    <t>Desa Ketara</t>
  </si>
  <si>
    <t>Desa Kawo</t>
  </si>
  <si>
    <t>Desa Segala Anyar</t>
  </si>
  <si>
    <t>Desa Sukadana</t>
  </si>
  <si>
    <t>Desa Pengengat</t>
  </si>
  <si>
    <t>Desa Pengembur</t>
  </si>
  <si>
    <t>Desa Truwai</t>
  </si>
  <si>
    <t>Desa Gapura</t>
  </si>
  <si>
    <t>Desa Kuta</t>
  </si>
  <si>
    <t>Desa Prabu</t>
  </si>
  <si>
    <t>Desa Tumpak</t>
  </si>
  <si>
    <t>Desa Mertak</t>
  </si>
  <si>
    <t>KECAMATAN PRAYA BARAT</t>
  </si>
  <si>
    <t>Desa Penujak</t>
  </si>
  <si>
    <t>AMBULANCE TRANSPORT</t>
  </si>
  <si>
    <t>Kota Mataram</t>
  </si>
  <si>
    <t>KECAMATAN BATULAYAR</t>
  </si>
  <si>
    <t>Desa Batulayar</t>
  </si>
  <si>
    <t>Senteluk</t>
  </si>
  <si>
    <t>Kerandangan</t>
  </si>
  <si>
    <t>KECAMATAN GUNUNGSARI</t>
  </si>
  <si>
    <t>Desa Kekait</t>
  </si>
  <si>
    <t>Desa Mambalan</t>
  </si>
  <si>
    <t>Desa Persiapan Gelangsar</t>
  </si>
  <si>
    <t>Desa Dopang</t>
  </si>
  <si>
    <t>Desa Persiapan Ranjok</t>
  </si>
  <si>
    <t>Desa Guntur Macan</t>
  </si>
  <si>
    <t>Desa Penimbung</t>
  </si>
  <si>
    <t>Desa Mekar Sari</t>
  </si>
  <si>
    <t>Dusun Erat Mate</t>
  </si>
  <si>
    <t>Dusun Ranjok Timur</t>
  </si>
  <si>
    <t>KECAMATAN LINGSAR</t>
  </si>
  <si>
    <t>Desa Karang Bayan</t>
  </si>
  <si>
    <t>Desa Batu Mekar</t>
  </si>
  <si>
    <t>Desa Batu Kumbung</t>
  </si>
  <si>
    <t>KECAMATAN NARMADA</t>
  </si>
  <si>
    <t>Desa Narmada</t>
  </si>
  <si>
    <t>Desa Keru</t>
  </si>
  <si>
    <t>Desa Sedau</t>
  </si>
  <si>
    <t>Desa Suranadi</t>
  </si>
  <si>
    <t>Desa Lembah Sempage</t>
  </si>
  <si>
    <t>Desa Sesaot</t>
  </si>
  <si>
    <t>KECAMATAN KEDIRI</t>
  </si>
  <si>
    <t>Desa Kediri</t>
  </si>
  <si>
    <t>Desa Montong Are</t>
  </si>
  <si>
    <t>Desa Ombe</t>
  </si>
  <si>
    <t>Desa Banyumulek</t>
  </si>
  <si>
    <t>Desa Jagaraga Indah</t>
  </si>
  <si>
    <t>KECAMATAN KURIPAN</t>
  </si>
  <si>
    <t>Desa Kuripan</t>
  </si>
  <si>
    <t>Desa Kuripan Selatan</t>
  </si>
  <si>
    <t>Desa Kuripan Utara</t>
  </si>
  <si>
    <t>Desa Jagaraga</t>
  </si>
  <si>
    <t>KECAMATAN LABUAPI</t>
  </si>
  <si>
    <t>Desa Bagik Polak</t>
  </si>
  <si>
    <t>Desa Telaga Waru</t>
  </si>
  <si>
    <t>Desa Bajur</t>
  </si>
  <si>
    <t>Desa Terong Tawah</t>
  </si>
  <si>
    <t>Desa Perampuan</t>
  </si>
  <si>
    <t>Desa Bengkel</t>
  </si>
  <si>
    <t>Desa Karang Sembung</t>
  </si>
  <si>
    <t>Desa Kuranji</t>
  </si>
  <si>
    <t>KECAMATAN GERUNG</t>
  </si>
  <si>
    <t>Desa Gerung</t>
  </si>
  <si>
    <t>Desa Persiapan Tembesi</t>
  </si>
  <si>
    <t>Desa Banyu Urip</t>
  </si>
  <si>
    <t>Desa Kebon Ayu</t>
  </si>
  <si>
    <t>Desa Tempos</t>
  </si>
  <si>
    <t>KECAMATAN LEMBAR</t>
  </si>
  <si>
    <t>Desa Lembar</t>
  </si>
  <si>
    <t>Desa Jembatan Kembar</t>
  </si>
  <si>
    <t>Dusun Gumesa</t>
  </si>
  <si>
    <t>Desa Mareje</t>
  </si>
  <si>
    <t>Desa Jelateng</t>
  </si>
  <si>
    <t>Desa Labuan Treng</t>
  </si>
  <si>
    <t>J</t>
  </si>
  <si>
    <t>KECAMATAN SEKOTONG TENGAH</t>
  </si>
  <si>
    <t>Desa Sekotong Tengah</t>
  </si>
  <si>
    <t>Desa Persiapan Cendi Manik</t>
  </si>
  <si>
    <t>Desa Buwun Mas</t>
  </si>
  <si>
    <t>Dusun Pengantap / Sepi</t>
  </si>
  <si>
    <t>Desa Sekotong Barat</t>
  </si>
  <si>
    <t>Desa Kedaro</t>
  </si>
  <si>
    <t>Dusun Mendawe Selatan</t>
  </si>
  <si>
    <t>Dusun Majapahit</t>
  </si>
  <si>
    <t>Dusun Pelangan</t>
  </si>
  <si>
    <t>Dusun Tibu Samut</t>
  </si>
  <si>
    <t>Dusun Tirta Sari</t>
  </si>
  <si>
    <t>Desa Betu Putih</t>
  </si>
  <si>
    <t>Dusun Labuan Poh</t>
  </si>
  <si>
    <t>Dusun Bangko-Bangko, Blongas</t>
  </si>
  <si>
    <t>Dusun Brambang</t>
  </si>
  <si>
    <t>KABUPATEN LOMBOK UTARA</t>
  </si>
  <si>
    <t>KECAMATAN BAYAN</t>
  </si>
  <si>
    <t>Desa Mumpung Sari</t>
  </si>
  <si>
    <t>Dusun Mundar</t>
  </si>
  <si>
    <t>Dusun Beloncong</t>
  </si>
  <si>
    <t>Desa Akar-Akar</t>
  </si>
  <si>
    <t>Dusun Batu Jingkiran</t>
  </si>
  <si>
    <t>Dusun Pawang Timpas</t>
  </si>
  <si>
    <t>Dusun Beban Kuta</t>
  </si>
  <si>
    <t>Dusun Batu Rakit, Sembagiek</t>
  </si>
  <si>
    <t>Desa Anyar</t>
  </si>
  <si>
    <t>Dusun Telaga Banyak</t>
  </si>
  <si>
    <t>Dusun Dasan Gerisak</t>
  </si>
  <si>
    <t>Desa Karang Bajo</t>
  </si>
  <si>
    <t>Dusun Plang Bupati</t>
  </si>
  <si>
    <t>Dusn Dasan Baru</t>
  </si>
  <si>
    <t>Desa Senaru</t>
  </si>
  <si>
    <t>Dusun Lendang Cempaka</t>
  </si>
  <si>
    <t>Dusun Pawang Karya</t>
  </si>
  <si>
    <t>Desa Bayan</t>
  </si>
  <si>
    <t>Dusun Dasan Tutul</t>
  </si>
  <si>
    <t>Dusun Nangka Repek</t>
  </si>
  <si>
    <t>Desa Loloan</t>
  </si>
  <si>
    <t>Dusun Korean</t>
  </si>
  <si>
    <t>Dusun Tanjung Biru</t>
  </si>
  <si>
    <t>Desa Sambik Elen</t>
  </si>
  <si>
    <t>Dusun Batu Santek Atas</t>
  </si>
  <si>
    <t>Dusun Santek Bawah</t>
  </si>
  <si>
    <t>KECAMATAN KAYANGAN</t>
  </si>
  <si>
    <t>Desa Kayangan</t>
  </si>
  <si>
    <t>Dusun Perbakong</t>
  </si>
  <si>
    <t>Dusun Sejongga</t>
  </si>
  <si>
    <t>Desa Selengan</t>
  </si>
  <si>
    <t>Dusun Sangia</t>
  </si>
  <si>
    <t>Dusun Sambik Jengker Barat</t>
  </si>
  <si>
    <t>Desa Salut</t>
  </si>
  <si>
    <t>Dusun Salut Kendal</t>
  </si>
  <si>
    <t>Dusun Sambik Rindang</t>
  </si>
  <si>
    <t>Desa Gumantar</t>
  </si>
  <si>
    <t>Dusun</t>
  </si>
  <si>
    <t>Desa Dangiang</t>
  </si>
  <si>
    <t>Dusun Banten Dawai</t>
  </si>
  <si>
    <t>Dusun Kebun Kunyit</t>
  </si>
  <si>
    <t>Desa Sesait</t>
  </si>
  <si>
    <t>Dusun Pansor Daye</t>
  </si>
  <si>
    <t>Dusun Teluk Ware</t>
  </si>
  <si>
    <t>Desa Pendua</t>
  </si>
  <si>
    <t>Dusun Lekok Bantan</t>
  </si>
  <si>
    <t>Dusun Pendua Lauk</t>
  </si>
  <si>
    <t>Desa Santong</t>
  </si>
  <si>
    <t>Dusun Gubuk Baru</t>
  </si>
  <si>
    <t>Dusun Sempako</t>
  </si>
  <si>
    <t>KECAMATAN GANGGA</t>
  </si>
  <si>
    <t>Desa Gondang</t>
  </si>
  <si>
    <t>Dusun Jeliti</t>
  </si>
  <si>
    <t>Dusun Gondang Timur</t>
  </si>
  <si>
    <t>Desa Bentek</t>
  </si>
  <si>
    <t>Dusun Batu Ringgit</t>
  </si>
  <si>
    <t>Dusun Selelos</t>
  </si>
  <si>
    <t>Desa Genggelang</t>
  </si>
  <si>
    <t>Dusun Mongal</t>
  </si>
  <si>
    <t>Dusun Paok Rempek</t>
  </si>
  <si>
    <t>Desa Rempek</t>
  </si>
  <si>
    <t>Dusun Kuripan</t>
  </si>
  <si>
    <t>Dusun Lempojang</t>
  </si>
  <si>
    <t>Desa Sambik Bangkol</t>
  </si>
  <si>
    <t>Dusun Senjajap</t>
  </si>
  <si>
    <t>Dusun Ropang Sumbangun</t>
  </si>
  <si>
    <t>KECAMATAN TANJUNG</t>
  </si>
  <si>
    <t>Desa Tanjung</t>
  </si>
  <si>
    <t>Dusun Lading-Lading</t>
  </si>
  <si>
    <t>Dusun Kandang Kaok</t>
  </si>
  <si>
    <t>Desa Sokong</t>
  </si>
  <si>
    <t>Dusun Batu Tumping</t>
  </si>
  <si>
    <t>Dusun Pengembuk</t>
  </si>
  <si>
    <t>Desa Jenggik / Jenggala</t>
  </si>
  <si>
    <t>Dusun Dasan Tengak</t>
  </si>
  <si>
    <t>Dusun Kopu</t>
  </si>
  <si>
    <t>Desa Tegal Maja</t>
  </si>
  <si>
    <t>Dusun Leong Barat</t>
  </si>
  <si>
    <t>Dusun Leong Timur</t>
  </si>
  <si>
    <t>Desa Sigar Penjalin</t>
  </si>
  <si>
    <t>Dusun Marpayung</t>
  </si>
  <si>
    <t>Dusun Rangset Barat</t>
  </si>
  <si>
    <t>Desa Medana</t>
  </si>
  <si>
    <t>Dusun Kopang</t>
  </si>
  <si>
    <t>Dusun Gool</t>
  </si>
  <si>
    <t>Desa Teniga</t>
  </si>
  <si>
    <t>Dusun Batu Lilir</t>
  </si>
  <si>
    <t>Dusun Honggong</t>
  </si>
  <si>
    <t>KECAMATAN PEMENANG</t>
  </si>
  <si>
    <t>Desa Pemenang Timur</t>
  </si>
  <si>
    <t>Dusun Poloh Tanjung</t>
  </si>
  <si>
    <t>Dusun Trengan</t>
  </si>
  <si>
    <t>Desa Pemenang Barat</t>
  </si>
  <si>
    <t>Dusun Bentek</t>
  </si>
  <si>
    <t>Dusun Teluk Kobal</t>
  </si>
  <si>
    <t>Desa Malaka</t>
  </si>
  <si>
    <t>Dusun Kelui</t>
  </si>
  <si>
    <t>Dusun Lendang Luar</t>
  </si>
  <si>
    <t>IV.</t>
  </si>
  <si>
    <t>KABUPATEN LOMBOK TENGAH</t>
  </si>
  <si>
    <t>KECAMATAN PRAYA</t>
  </si>
  <si>
    <t>Kelurahan Prapen</t>
  </si>
  <si>
    <t>Kelurahan Gerunung</t>
  </si>
  <si>
    <t>Desa Bunut Baok</t>
  </si>
  <si>
    <t>Desa Pengeot</t>
  </si>
  <si>
    <t>Desa Jago</t>
  </si>
  <si>
    <t>KECAMATAN PRINGGARATA</t>
  </si>
  <si>
    <t>Desa Pringgarata</t>
  </si>
  <si>
    <t>Dusun Beber Timur</t>
  </si>
  <si>
    <t>Dusun Arjangka</t>
  </si>
  <si>
    <t>Desa Pemepek</t>
  </si>
  <si>
    <t>Dusun Repuk Pidendang</t>
  </si>
  <si>
    <t>Dusun Cerorong Utara</t>
  </si>
  <si>
    <t>Desa Sepakek</t>
  </si>
  <si>
    <t>Dusun Jurang Sate</t>
  </si>
  <si>
    <t>Dusun Pidendang</t>
  </si>
  <si>
    <t>Desa Murbaye</t>
  </si>
  <si>
    <t>Dusun Karang Genteng</t>
  </si>
  <si>
    <t>Desa Sintung</t>
  </si>
  <si>
    <t>Desa Bagu</t>
  </si>
  <si>
    <t>Desa Bilebante</t>
  </si>
  <si>
    <t>Dusun Kumbung</t>
  </si>
  <si>
    <t>KECAMATAN BATUKLIANG</t>
  </si>
  <si>
    <t>Desa Mantang</t>
  </si>
  <si>
    <t>Desa Barabali</t>
  </si>
  <si>
    <t>Desa Aik Darek</t>
  </si>
  <si>
    <t>Desa Selebung</t>
  </si>
  <si>
    <t>Dusun Dasan Lekong</t>
  </si>
  <si>
    <t>Dusun Tanak Embeng Daye</t>
  </si>
  <si>
    <t>Desa Tampak Siring</t>
  </si>
  <si>
    <t>Desa Presak</t>
  </si>
  <si>
    <t>Desa Bujak</t>
  </si>
  <si>
    <t>Desa Beber</t>
  </si>
  <si>
    <t>Desa Pagutan</t>
  </si>
  <si>
    <t>KECAMATAN KOPANG</t>
  </si>
  <si>
    <t>Desa Kopang Rembiga</t>
  </si>
  <si>
    <t>Desa Dasan Baru</t>
  </si>
  <si>
    <t>Desa Muncan</t>
  </si>
  <si>
    <t>Desa Darmaji</t>
  </si>
  <si>
    <t>Dusun Presak</t>
  </si>
  <si>
    <t>Dusun Boyot</t>
  </si>
  <si>
    <t>Desa Monggas</t>
  </si>
  <si>
    <t>Desa Montong Gamang</t>
  </si>
  <si>
    <t>Dusun Dasan Tinggi</t>
  </si>
  <si>
    <t>Desa Bebuak</t>
  </si>
  <si>
    <t>Desa Lendang Ade</t>
  </si>
  <si>
    <t>Desa Geseng</t>
  </si>
  <si>
    <t>KECAMATAN JANAPRIA</t>
  </si>
  <si>
    <t>Desa Janapria</t>
  </si>
  <si>
    <t>Dusun Suge Nunang</t>
  </si>
  <si>
    <t>Dusun Liwung</t>
  </si>
  <si>
    <t>Desa Bakan</t>
  </si>
  <si>
    <t xml:space="preserve">Dusun Suge </t>
  </si>
  <si>
    <t>Dusun Tanak Kaken</t>
  </si>
  <si>
    <t>Desa Karembong</t>
  </si>
  <si>
    <t>Desa Saba</t>
  </si>
  <si>
    <t>Desa Lekor</t>
  </si>
  <si>
    <t>Dusun Pepaok Timur</t>
  </si>
  <si>
    <t>Dusun Pepaok Barat</t>
  </si>
  <si>
    <t>Desa Loang Maka</t>
  </si>
  <si>
    <t>Dusun Lengara</t>
  </si>
  <si>
    <t>Dusun Pucung</t>
  </si>
  <si>
    <t>Desa Durian</t>
  </si>
  <si>
    <t>Desa Pendem</t>
  </si>
  <si>
    <t>Desa Lanko</t>
  </si>
  <si>
    <t>KECAMATAN PRAYA TIMUR</t>
  </si>
  <si>
    <t>Desa Mujur</t>
  </si>
  <si>
    <t>Desa Sukaraja</t>
  </si>
  <si>
    <t>Desa Marong</t>
  </si>
  <si>
    <t>Desa Kidang</t>
  </si>
  <si>
    <t>Dusun Peras</t>
  </si>
  <si>
    <t>Dusun Batu Bokah</t>
  </si>
  <si>
    <t>Desa Bilelando</t>
  </si>
  <si>
    <t>Dusun Kelongkong</t>
  </si>
  <si>
    <t>Desa Semoyang</t>
  </si>
  <si>
    <t>Desa Ganti</t>
  </si>
  <si>
    <t>Desa Beleka</t>
  </si>
  <si>
    <t>Dusun Embung Waru</t>
  </si>
  <si>
    <t>Dusun Pendagi</t>
  </si>
  <si>
    <t>Desa Landah</t>
  </si>
  <si>
    <t>Desa Sengkerang</t>
  </si>
  <si>
    <t>KECAMATAN PRAYA TENGAH</t>
  </si>
  <si>
    <t>Desa Batu Nyale</t>
  </si>
  <si>
    <t>Dusun Riris</t>
  </si>
  <si>
    <t>Dusun Tongkok</t>
  </si>
  <si>
    <t>Desa Jurang Jaler</t>
  </si>
  <si>
    <t>Desa Pengandang</t>
  </si>
  <si>
    <t>Desa Sasaki</t>
  </si>
  <si>
    <t>Desa Jontlak</t>
  </si>
  <si>
    <t>Desa Gerantung</t>
  </si>
  <si>
    <t>Desa Lajut</t>
  </si>
  <si>
    <t>Dusun Perendek</t>
  </si>
  <si>
    <t>Dusun Selebung</t>
  </si>
  <si>
    <t>Desa Pejanggik</t>
  </si>
  <si>
    <t>Desa Kelebuh</t>
  </si>
  <si>
    <t>Dusun Lendang Re</t>
  </si>
  <si>
    <t>Dusun Lelong</t>
  </si>
  <si>
    <t>Desa Beraing</t>
  </si>
  <si>
    <t>Dusun Jorong</t>
  </si>
  <si>
    <t>Dusun Batu Tepong</t>
  </si>
  <si>
    <t>Dusun Sarang Angin</t>
  </si>
  <si>
    <t>Desa Rembitan</t>
  </si>
  <si>
    <t>Dusun Seleman</t>
  </si>
  <si>
    <t>Dusun Kener</t>
  </si>
  <si>
    <t>Dusun Brami</t>
  </si>
  <si>
    <t>Dusun Pak-Pak</t>
  </si>
  <si>
    <t>Dusun Tamping</t>
  </si>
  <si>
    <t>Dusun Pasung</t>
  </si>
  <si>
    <t>Torung Arung</t>
  </si>
  <si>
    <t>Dusun Pejeruk</t>
  </si>
  <si>
    <t>Dusun Molang</t>
  </si>
  <si>
    <t>Dusun Rangkap</t>
  </si>
  <si>
    <t>Dusun Bengawan</t>
  </si>
  <si>
    <t>Dusun Temek</t>
  </si>
  <si>
    <t>Dusun Arguling</t>
  </si>
  <si>
    <t>Dusun Jelateng</t>
  </si>
  <si>
    <t>Dusun Awang</t>
  </si>
  <si>
    <t>Dusun Takar-Akar</t>
  </si>
  <si>
    <t>Desa Batujai</t>
  </si>
  <si>
    <t>Desa Stanggur</t>
  </si>
  <si>
    <t>Desa Bonder</t>
  </si>
  <si>
    <t>Desa Mangkung</t>
  </si>
  <si>
    <t>Dusun Keling</t>
  </si>
  <si>
    <t>Dusun Patre</t>
  </si>
  <si>
    <t>Desa Kateng</t>
  </si>
  <si>
    <t>Dusun Tatal</t>
  </si>
  <si>
    <t>Dusun Sadang Daye</t>
  </si>
  <si>
    <t>Dusun Lendang Lantang</t>
  </si>
  <si>
    <t>Dusun Prapah</t>
  </si>
  <si>
    <t>Desa Selong Belanak</t>
  </si>
  <si>
    <t>Dusun Serangan</t>
  </si>
  <si>
    <t>Dusun Kapal</t>
  </si>
  <si>
    <t>Dusun Tampah</t>
  </si>
  <si>
    <t>Dusun Lancing</t>
  </si>
  <si>
    <t>KECAMATAN PRAYA BARAT DAYA</t>
  </si>
  <si>
    <t>Desa Darek</t>
  </si>
  <si>
    <t>Desa Rangagata</t>
  </si>
  <si>
    <t>Dusun Kumbak</t>
  </si>
  <si>
    <t>Dusun Brobot</t>
  </si>
  <si>
    <t>Desa Pandan Indah</t>
  </si>
  <si>
    <t>Desa Ungga</t>
  </si>
  <si>
    <t>Desa Pelambek</t>
  </si>
  <si>
    <t>Desa Batu Jangkih</t>
  </si>
  <si>
    <t>Desa Kabul</t>
  </si>
  <si>
    <t>Desa Montong Sapah</t>
  </si>
  <si>
    <t>Montong Ajan</t>
  </si>
  <si>
    <t>Desa Serage</t>
  </si>
  <si>
    <t>K</t>
  </si>
  <si>
    <t>KECAMATAN JONGGAT</t>
  </si>
  <si>
    <t>Desa Ubung</t>
  </si>
  <si>
    <t>Dusun Bagek Nunggal</t>
  </si>
  <si>
    <t>Desa Jelantik</t>
  </si>
  <si>
    <t>Desa Nyerot</t>
  </si>
  <si>
    <t>Desa Puyung</t>
  </si>
  <si>
    <t>Desa Sukarara</t>
  </si>
  <si>
    <t>Desa Bare Julat</t>
  </si>
  <si>
    <t>Desa Bunkate</t>
  </si>
  <si>
    <t>Desa Batu Putih</t>
  </si>
  <si>
    <t>Desa Labulia</t>
  </si>
  <si>
    <t>KABUPATEN LOMBOK TIMUR</t>
  </si>
  <si>
    <t>KECAMATAN SELONG</t>
  </si>
  <si>
    <t>Kelurahan Kelayu Selatan</t>
  </si>
  <si>
    <t>KECAMATAN SUKAMULIA</t>
  </si>
  <si>
    <t>Desa Sukamulia</t>
  </si>
  <si>
    <t>KECAMATAN LABUHAN HAJI</t>
  </si>
  <si>
    <t>Desa Kertasari</t>
  </si>
  <si>
    <t>Desa Penede</t>
  </si>
  <si>
    <t>Desa Ijo Balit</t>
  </si>
  <si>
    <t>Desa Tirtanadi</t>
  </si>
  <si>
    <t>Dusun Dasan Treng</t>
  </si>
  <si>
    <t>Desa Korleko</t>
  </si>
  <si>
    <t>KECAMATAN SUWELA</t>
  </si>
  <si>
    <t>Desa Suwela</t>
  </si>
  <si>
    <t>Desa Suntalango</t>
  </si>
  <si>
    <t>Desa Ketangga</t>
  </si>
  <si>
    <t>Desa Selaparang</t>
  </si>
  <si>
    <t>Desa Sapit</t>
  </si>
  <si>
    <t>Desa Prigi</t>
  </si>
  <si>
    <t>Dusun Jeringo</t>
  </si>
  <si>
    <t>Dusun Limbungan</t>
  </si>
  <si>
    <t>KECAMATAN SAMBELIA</t>
  </si>
  <si>
    <t>Desa Sambelia</t>
  </si>
  <si>
    <t>Desa Saku Pandan</t>
  </si>
  <si>
    <t>Desa Sugian</t>
  </si>
  <si>
    <t>Desa Belanting</t>
  </si>
  <si>
    <t>Dusun Pedamekan</t>
  </si>
  <si>
    <t>Dusun Lepik Loang</t>
  </si>
  <si>
    <t>Desa Obel-Obel</t>
  </si>
  <si>
    <t>Dusun Beburung</t>
  </si>
  <si>
    <t>KECAMATAN KERUAK</t>
  </si>
  <si>
    <t>Desa Selebung Ketangga</t>
  </si>
  <si>
    <t>Desa Ketapang Raya</t>
  </si>
  <si>
    <t>Desa Pijot</t>
  </si>
  <si>
    <t>Desa Tanjung Luar</t>
  </si>
  <si>
    <t>Desa Batu Putik</t>
  </si>
  <si>
    <t>Desa Spied</t>
  </si>
  <si>
    <t>KECAMATAN JEROWARU</t>
  </si>
  <si>
    <t>Desa Jerowaru</t>
  </si>
  <si>
    <t>Desa Batu Nampar</t>
  </si>
  <si>
    <t>Dusun Batu Nampar</t>
  </si>
  <si>
    <t>Dusun Pene</t>
  </si>
  <si>
    <t>Desa Sekaroh</t>
  </si>
  <si>
    <t>Dusun Ujung Ketangga</t>
  </si>
  <si>
    <t>Dusun Sunut</t>
  </si>
  <si>
    <t>Desa Pemokong</t>
  </si>
  <si>
    <t>Dusun Serong</t>
  </si>
  <si>
    <t>Dusun Tabuan</t>
  </si>
  <si>
    <t>KECAMATAN MASBAGIK</t>
  </si>
  <si>
    <t>Desa Masbagik</t>
  </si>
  <si>
    <t>Desa Lendang Nangka</t>
  </si>
  <si>
    <t>Desa Danger</t>
  </si>
  <si>
    <t>KECAMATAN TERARA</t>
  </si>
  <si>
    <t>Desa Terara</t>
  </si>
  <si>
    <t>Desa Sukada</t>
  </si>
  <si>
    <t>Desa Rarang</t>
  </si>
  <si>
    <t>KECAMATAN SURALAGA</t>
  </si>
  <si>
    <t>Desa Suralaga</t>
  </si>
  <si>
    <t>KECAMATAN RARANG</t>
  </si>
  <si>
    <t>L</t>
  </si>
  <si>
    <t>KECAMATAN AIKMEL</t>
  </si>
  <si>
    <t>Desa Aikmel</t>
  </si>
  <si>
    <t>M</t>
  </si>
  <si>
    <t>KECAMATAN WANASABA</t>
  </si>
  <si>
    <t>Desa Wanasaba</t>
  </si>
  <si>
    <t>Desa Sakra</t>
  </si>
  <si>
    <t>Desa Gelem</t>
  </si>
  <si>
    <t>N</t>
  </si>
  <si>
    <t>KECAMATAN PRINGGASELA</t>
  </si>
  <si>
    <t>Desa Pringgasela</t>
  </si>
  <si>
    <t>Desa Jurid</t>
  </si>
  <si>
    <t>Desa Timbanuh</t>
  </si>
  <si>
    <t>O</t>
  </si>
  <si>
    <t>KECAMATAN PRINGGABAYA</t>
  </si>
  <si>
    <r>
      <t>Desa Poh G</t>
    </r>
    <r>
      <rPr>
        <b/>
        <sz val="11"/>
        <rFont val="Arial"/>
        <family val="2"/>
      </rPr>
      <t>a</t>
    </r>
    <r>
      <rPr>
        <sz val="11"/>
        <rFont val="Arial"/>
        <family val="2"/>
      </rPr>
      <t>ding</t>
    </r>
  </si>
  <si>
    <t>Desa Pringgabaya</t>
  </si>
  <si>
    <t>Kayangan / Labuhan Lombok</t>
  </si>
  <si>
    <t>P</t>
  </si>
  <si>
    <t>KECAMATAN SAKRA</t>
  </si>
  <si>
    <t>Desa Rensing</t>
  </si>
  <si>
    <t>Desa Embung Tiang</t>
  </si>
  <si>
    <t>Desa Pengkelak Emas</t>
  </si>
  <si>
    <t>Desa Rumbuk</t>
  </si>
  <si>
    <t>Desa Kabar</t>
  </si>
  <si>
    <t>Desa Songak</t>
  </si>
  <si>
    <t>Q</t>
  </si>
  <si>
    <t>KECAMATAN SAKRA TIMUR</t>
  </si>
  <si>
    <t>Desa Lepak</t>
  </si>
  <si>
    <t>Desa Montong Tangi</t>
  </si>
  <si>
    <t>Desa Grunung</t>
  </si>
  <si>
    <t>Desa Menceh</t>
  </si>
  <si>
    <t>Desa Surabaya</t>
  </si>
  <si>
    <t>Desa Gelanggang</t>
  </si>
  <si>
    <t>R</t>
  </si>
  <si>
    <t>KECAMATAN SIKUR</t>
  </si>
  <si>
    <t>Desa Sikur</t>
  </si>
  <si>
    <t>Desa Kota Raja</t>
  </si>
  <si>
    <t>Dusun Dasan Lauq</t>
  </si>
  <si>
    <t>Desa Tete Batu</t>
  </si>
  <si>
    <t>S</t>
  </si>
  <si>
    <t>KECAMATAN SEMBALUN</t>
  </si>
  <si>
    <t>Desa Sembalun</t>
  </si>
  <si>
    <t>PULAU SUMBAWA  (Biaya Penyebrangan PP. Rp. 874.000,-)</t>
  </si>
  <si>
    <t>KABUPATEN SUMBAWA BARAT</t>
  </si>
  <si>
    <t>Kecamatan Poto Tano</t>
  </si>
  <si>
    <t>Kecamatan Jereweh</t>
  </si>
  <si>
    <t>Kecamatan Sekongkang</t>
  </si>
  <si>
    <t>Kecamatan Taliwang</t>
  </si>
  <si>
    <t>KABUPATEN SUMBAWA</t>
  </si>
  <si>
    <t>Kecamatan Sumbawa Besar</t>
  </si>
  <si>
    <t>Kecamatan Alas</t>
  </si>
  <si>
    <t>Kecamatan Empang</t>
  </si>
  <si>
    <t>Kecamatan Labuhan Jambu</t>
  </si>
  <si>
    <t>Kecamatan Lape</t>
  </si>
  <si>
    <t>Kecamatan Lendang Guar</t>
  </si>
  <si>
    <t>Kecamatan Lopok</t>
  </si>
  <si>
    <t>Kecamatan Lantung</t>
  </si>
  <si>
    <t>Kecamatan Lunyuk</t>
  </si>
  <si>
    <t>Kecamatan Moyo Hilir</t>
  </si>
  <si>
    <t>Kecamatan Moyo Hulu</t>
  </si>
  <si>
    <t>Kecamatan Plampang</t>
  </si>
  <si>
    <t>KABUPATEN DOMPU</t>
  </si>
  <si>
    <t>Kecamatan Calabai</t>
  </si>
  <si>
    <t>Kecamatan Dompu</t>
  </si>
  <si>
    <t>Kecamatan Hu'u</t>
  </si>
  <si>
    <t>Kecamatan Kempo</t>
  </si>
  <si>
    <t>Kecamatan Kilo</t>
  </si>
  <si>
    <t>Kecamatan Nangadoro</t>
  </si>
  <si>
    <t>Kecamatan Pekat</t>
  </si>
  <si>
    <t>Kecamatan Rasabou Hu'u</t>
  </si>
  <si>
    <t>KABUPATEN BIMA / KOTA</t>
  </si>
  <si>
    <t>Kota Bima</t>
  </si>
  <si>
    <t>Kecamatan Donggo</t>
  </si>
  <si>
    <t>Kecamatan Hidirasa</t>
  </si>
  <si>
    <t>Kecamatan Karumbu</t>
  </si>
  <si>
    <t>Kecamatan Lambu</t>
  </si>
  <si>
    <t>Kecamatan Monta</t>
  </si>
  <si>
    <t>Kecamatan Parado</t>
  </si>
  <si>
    <t>Kecamatan Sanggar</t>
  </si>
  <si>
    <t>Kecamatan Sape</t>
  </si>
  <si>
    <t>Kecamatan Sila</t>
  </si>
  <si>
    <t>Kecamatan Sumi Sape</t>
  </si>
  <si>
    <t>Kecamatan Tente (Woha)</t>
  </si>
  <si>
    <t>Kecamatan Wawo</t>
  </si>
  <si>
    <t>Kecamatan Wane</t>
  </si>
  <si>
    <t>Kecamatan Wera Barat</t>
  </si>
  <si>
    <t>Kecamatan Wera Timur (Tawali)</t>
  </si>
  <si>
    <t>PROVINSI BALI</t>
  </si>
  <si>
    <t>Denpasar</t>
  </si>
  <si>
    <t>Pemeriksaan awal pasien oleh dokter jaga</t>
  </si>
  <si>
    <t>Pemeriksaan pasien rawat inap gawat oleh dokter jaga</t>
  </si>
  <si>
    <t>pasang infus dewasa</t>
  </si>
  <si>
    <t>pasang infus anak/bayi</t>
  </si>
  <si>
    <t>Rawat Lokasi Infus per hari</t>
  </si>
  <si>
    <t>Rawat Luka Bakar &lt; 10 %</t>
  </si>
  <si>
    <t>Rawat Luka Bakar 10 -50 %</t>
  </si>
  <si>
    <t>Rawat Luka Bakar &gt; 50</t>
  </si>
  <si>
    <t>Rawat Luka Khusus (Ganggren, dll)</t>
  </si>
  <si>
    <t>Necrotomy jaringan (kecil)</t>
  </si>
  <si>
    <t>Pasang Tampon</t>
  </si>
  <si>
    <t>Aff Tampon</t>
  </si>
  <si>
    <t>aff CVP</t>
  </si>
  <si>
    <t>aff drain</t>
  </si>
  <si>
    <t>aff kateter</t>
  </si>
  <si>
    <t>Ambil sample sputum</t>
  </si>
  <si>
    <t>Biopsi hepar</t>
  </si>
  <si>
    <t>Biopsi Kulit</t>
  </si>
  <si>
    <t>Bronchoscopi</t>
  </si>
  <si>
    <t>Ganti vakum drain</t>
  </si>
  <si>
    <t xml:space="preserve">Gaster Colling </t>
  </si>
  <si>
    <t>Lepas WSD</t>
  </si>
  <si>
    <t>Memandikan bayi</t>
  </si>
  <si>
    <t>Memberikan obat oral via NGT</t>
  </si>
  <si>
    <t>Memberikan susu via NGT</t>
  </si>
  <si>
    <t>Injeksi im per shift</t>
  </si>
  <si>
    <t>Injeksi iv per shift</t>
  </si>
  <si>
    <t>Injeksi ic  per shift</t>
  </si>
  <si>
    <t>Injeksi sc per shift</t>
  </si>
  <si>
    <t>Skin Test</t>
  </si>
  <si>
    <t>Memberi Obat Melalui Gastrotomy</t>
  </si>
  <si>
    <t>Memberi Obat Supositoria</t>
  </si>
  <si>
    <t>Pasang Kondom Cateter*</t>
  </si>
  <si>
    <t>Pasang Bidai*</t>
  </si>
  <si>
    <t>Pasang Neck Collar*</t>
  </si>
  <si>
    <t>Pasang WSD/reposisi WSD</t>
  </si>
  <si>
    <t>Pemeriksaan inspekulo</t>
  </si>
  <si>
    <t>Penis Hygiene</t>
  </si>
  <si>
    <t>Plebotomi</t>
  </si>
  <si>
    <t>Pungsi Genu</t>
  </si>
  <si>
    <t>Pungsi hepar</t>
  </si>
  <si>
    <t>Pungsi Pleura</t>
  </si>
  <si>
    <t>Rawat kateter</t>
  </si>
  <si>
    <t>Rawat mata</t>
  </si>
  <si>
    <t>Rawat NGT</t>
  </si>
  <si>
    <t>Rawat WSD</t>
  </si>
  <si>
    <t>Penanganan Keracunan</t>
  </si>
  <si>
    <t>Perawatan Payudara</t>
  </si>
  <si>
    <t>Perawatan Kolostomy/Iliestomy</t>
  </si>
  <si>
    <t>Resusitasi Jantung Paru</t>
  </si>
  <si>
    <t>Pasang NGT Dewasa / Anak</t>
  </si>
  <si>
    <t>Pasang ET</t>
  </si>
  <si>
    <t>Pasang Mayo/Oroparingeal</t>
  </si>
  <si>
    <t>Aff infus,/NGT/cateter urine</t>
  </si>
  <si>
    <t>Perawatan Tracheostomy</t>
  </si>
  <si>
    <t>Irigasi Mata</t>
  </si>
  <si>
    <t>Ambil sampel darah vena</t>
  </si>
  <si>
    <t>Penggunaan Oksigen (O2)</t>
  </si>
  <si>
    <r>
      <t>a. tiap</t>
    </r>
    <r>
      <rPr>
        <vertAlign val="subscript"/>
        <sz val="11"/>
        <rFont val="Arial"/>
        <family val="2"/>
      </rPr>
      <t xml:space="preserve"> </t>
    </r>
    <r>
      <rPr>
        <sz val="11"/>
        <rFont val="Arial"/>
        <family val="2"/>
      </rPr>
      <t>1 liter/menit/jam</t>
    </r>
  </si>
  <si>
    <t>b. Pemakaian dan pemasangan O2 per kali tanpa ventilator</t>
  </si>
  <si>
    <t>c.Pemakaian dan pemasangan O2 per kali dg ventilator</t>
  </si>
  <si>
    <t>Suctioning*</t>
  </si>
  <si>
    <t>Irigasi Post BPH (Spoling)</t>
  </si>
  <si>
    <t>Postural Drainase</t>
  </si>
  <si>
    <t>a. Penggantian paket formula Anak KRP</t>
  </si>
  <si>
    <t>b. Pembuatan surat keterangan kelahiran</t>
  </si>
  <si>
    <t>c. Pembuatan surat keterangan jasa raharja</t>
  </si>
  <si>
    <t>d. Pembuatan surat keterangan Asuransi</t>
  </si>
  <si>
    <t>e. penggantian air panas rawat inap/termos (1500cc)</t>
  </si>
  <si>
    <t>TINDAKAN MEDIK RAWAT INAP</t>
  </si>
  <si>
    <t xml:space="preserve">TINDAKAN MEDIK </t>
  </si>
  <si>
    <t>Assesmen Komprehensif KFR / pemeriksaan dokter</t>
  </si>
  <si>
    <t>Bladder training/training kateter berkala</t>
  </si>
  <si>
    <t>Cold pack</t>
  </si>
  <si>
    <t>Diatermi MWD</t>
  </si>
  <si>
    <t>Diatermi SWD</t>
  </si>
  <si>
    <t>Diatermi USD</t>
  </si>
  <si>
    <t>Drainase postural</t>
  </si>
  <si>
    <t>Electrical Stimulation/ IF therapy /TENS</t>
  </si>
  <si>
    <t>Fibrator</t>
  </si>
  <si>
    <t>infraphill</t>
  </si>
  <si>
    <t>Infra red 6 lampu</t>
  </si>
  <si>
    <t>Latihan pernafasan/ fisioterapi dada</t>
  </si>
  <si>
    <t>Latihan ROM, peregangan, inhibisi aktif</t>
  </si>
  <si>
    <t>Latihan pelvic floor</t>
  </si>
  <si>
    <t>Latihan dengan alat Wall climbing / shoulder wheel/ pulley/QB</t>
  </si>
  <si>
    <t xml:space="preserve">Latihan dgn  mesin Continous Passive Movement </t>
  </si>
  <si>
    <t>Latihan dgn tilthing table</t>
  </si>
  <si>
    <t>Latihan penguatan otot</t>
  </si>
  <si>
    <t>Latihan mobilisasi/ambulasi/gait training</t>
  </si>
  <si>
    <t xml:space="preserve">latihan dgn treadmill </t>
  </si>
  <si>
    <t>latihan dgn sepeda statik</t>
  </si>
  <si>
    <t>Latihan vertigo</t>
  </si>
  <si>
    <t>Latihan koordinasi &amp; keterampilan motorik (PNF/NDT/dll)/FT ANAK/STROKE</t>
  </si>
  <si>
    <t>Masase</t>
  </si>
  <si>
    <t>Massase bayi</t>
  </si>
  <si>
    <t>MLDV</t>
  </si>
  <si>
    <t>OT :terapi persepsi,kognisi, psikomotor</t>
  </si>
  <si>
    <t>OT: latihan sensori motorik</t>
  </si>
  <si>
    <t>OT : hand therapy</t>
  </si>
  <si>
    <t>OT: terapi snoezellen</t>
  </si>
  <si>
    <t>OT: terapi integrasi sensoris</t>
  </si>
  <si>
    <t>OT sederhana ( ADL/produktivitas/leisure/PBM/relaksasi)</t>
  </si>
  <si>
    <t>Parafin bath</t>
  </si>
  <si>
    <t>Senam hamil/nifas</t>
  </si>
  <si>
    <t>spray &amp; stretch</t>
  </si>
  <si>
    <t>Terapi inhalasi / Nebulizer (tanpa obat)</t>
  </si>
  <si>
    <t>Terapi latihan lain (skoliosis, osteoporosis,koreksi postur)</t>
  </si>
  <si>
    <t>Terapi manipulasi (spinal, sendi perifer)</t>
  </si>
  <si>
    <t>Terapi Wicara (TW): latihan artikulasi/fonasi/kelancaran bicara</t>
  </si>
  <si>
    <t>TW : TW dewasa</t>
  </si>
  <si>
    <t>TW : latihan menelan</t>
  </si>
  <si>
    <t>TW : TW anak</t>
  </si>
  <si>
    <t>tapping/ strapping (belum  trmasuk BHP)</t>
  </si>
  <si>
    <t>Traksi (mekanik/manual)</t>
  </si>
  <si>
    <t>akupunktur</t>
  </si>
  <si>
    <t>akupunktur + moksa</t>
  </si>
  <si>
    <t>akupunktur + stimulasi listrik</t>
  </si>
  <si>
    <t>akupunktur + TDP</t>
  </si>
  <si>
    <t>38.500/57.750</t>
  </si>
  <si>
    <t>27.500/41.250</t>
  </si>
  <si>
    <t>38500/57.750</t>
  </si>
  <si>
    <t>66.000/99.000</t>
  </si>
  <si>
    <t>104.500/156.750</t>
  </si>
  <si>
    <t>66.000/99.000(dgn BHP)</t>
  </si>
  <si>
    <t>TARIF PELAYANAN DI INSTALASI GAWAT DARURAT</t>
  </si>
  <si>
    <t>Layanan Prioritas 3 ( green area)</t>
  </si>
  <si>
    <t>G. AKOMODASI RUANG OBSERVASI (tidak lebih dari 2 x 24 jam)</t>
  </si>
  <si>
    <t>Akomodasi Intermediate Care (per hari)</t>
  </si>
  <si>
    <t>Akomodasi High Care (per hari)</t>
  </si>
  <si>
    <t>Akomodasi Intensive Care (per hari)</t>
  </si>
  <si>
    <t>Visite dokter /konsul spesialis on site</t>
  </si>
  <si>
    <t>perawat (per jam)</t>
  </si>
  <si>
    <t>dokter umum (per jam)</t>
  </si>
  <si>
    <t xml:space="preserve">dokter spesialis (per jam) </t>
  </si>
  <si>
    <t>1. Layanan Prioritas 3 (P3 / Green Area) adalah layanan kesehatan yang diberikan kepada pasien yang tidak gawat dan tidak darurat, meliputi : pemeriksaan Dokter, konsultasi Dokter, tindakan keperawatan / tindakan medik dasar (pasang O2, injeksi, rawat luka ringan sampai sedang) serta Observasi</t>
  </si>
  <si>
    <t>2. Layanan Prioritas 2 (P2 / Yellow Area) adalah layanan kesehatan yang diberikan kepada pasien yang gawat dan tidak darurat, meliputi : pemeriksaan Dokter, konsultasi Dokter, tindakan keperawatan / tindakan medik dasar (pasang O2, pasang infus, pasang NGT, pasang cateter urine, injeksi) serta Observasi (Primary dan Secondary service)</t>
  </si>
  <si>
    <t>3. Layanan Prioritas 1 (P1 / Red Area) adalah layanan kesehatan yang diberikan kepada pasien yang gawat darurat dan ada ancaman live saving, meliputi : pemeriksaan Dokter, konsultasi Dokter, tindakan keperawatan / tindakan medik dasar (pasang O2, pasang infus, pasang NGT pasang cateter urine, injeksi, RJP manual) serta Observasi (Primary dan Secondary service)</t>
  </si>
  <si>
    <t>4. Tindakan medik / tindakan keperawatan lainnya di rawat inap yang dilakukan di IGD dikenakan tarif 100% dari tindakan medik/tindakan keperawatan di Rawat Inap</t>
  </si>
  <si>
    <t>1. Minimal Care per hari</t>
  </si>
  <si>
    <t>2. Moderate Care per hari</t>
  </si>
  <si>
    <t>3. High Care per hari</t>
  </si>
  <si>
    <t>1. Layanan Minimal Care adalah layanan yang diberikan kepada pasien rawat inap seperti monitor dan mengukur TTV; monitor, mengganti dan mengatur tetesan infus; mengantar dan mobilisasi pasien ke tempat diagnostik; memberikan KIE (komunikasi, informasi dan edukasi) kepada pasien dan keluarga.</t>
  </si>
  <si>
    <t>2. Layanan Moderate/ Partial Care adalah layanan yang diberikan kepada pasien rawat inap seperti membantu menaikkan dan menurunkan pasien dari tempat tidur; membantu ambulasi dan berjalan; membantu makan/menyuapi pasien; membantu oral hygine; membantu berpakaian/berdandan; membantu BAB/BAK di tempat tidur/kamar mandi; monitor dan mengukur TTV; monitor, mengganti dan mengatur tetesan infus; mengganti botol drainase; melakukan KIE kepada pasien dan keluarga.</t>
  </si>
  <si>
    <t>3. Layanan Total/High Care adalah layanan yang diberikan kepada pasien rawat inap yang meliputi layanan minimal care, moderate/partial care serta memandikan pasien; melatih gerakan pasif (ROM = Range Of Motion); memberikan nutrisi lewat NGT; melatih bladder training; mengukur dan mengawasi GCS pasien; memasang canul/masker O2; mengatur pemberian O2; mengganti botol WSD; melakukan irigasi kandung kemih; memasang fiksasi dan pengawasan; pengawasan imobilisasi pasca operasi tulang belakang.</t>
  </si>
  <si>
    <t>1. Tindakan medik / tindakan keperawatan lainnya di rawat inap yang dilakukan di ICU dikenakan tarif 150% dari tindakan medik/tindakan keperawatan di Rawat Inap</t>
  </si>
  <si>
    <t>Pasang Mayo</t>
  </si>
  <si>
    <t>Pasang NGT</t>
  </si>
  <si>
    <t>Aff NGT</t>
  </si>
  <si>
    <t>Needlle thorakostomi</t>
  </si>
  <si>
    <t>Pasang Cateter</t>
  </si>
  <si>
    <t>Aff cateter</t>
  </si>
  <si>
    <t>Rawat Luka Dekubitus</t>
  </si>
  <si>
    <t>Pasang Kondom Cateter</t>
  </si>
  <si>
    <t>Pasang infus dewasa</t>
  </si>
  <si>
    <t>Pasang infus anak</t>
  </si>
  <si>
    <t>Pemasangan kateter vena profunda</t>
  </si>
  <si>
    <t>Pemasangan kateter HD</t>
  </si>
  <si>
    <t>Cricothyroidotomy / Tracheostomy</t>
  </si>
  <si>
    <t>Pleural Punction</t>
  </si>
  <si>
    <t>Debridemant dan necrotomy</t>
  </si>
  <si>
    <t xml:space="preserve"> - Luka kecil</t>
  </si>
  <si>
    <t xml:space="preserve"> - Luka sedang</t>
  </si>
  <si>
    <t xml:space="preserve"> - Luka luas</t>
  </si>
  <si>
    <t>Pemasangan kateter epidural</t>
  </si>
  <si>
    <t>Tindakan Anesthesi (GA atau RA) di ICU</t>
  </si>
  <si>
    <t>Resusitasi Kardiopulmonal (dg DC Shock )</t>
  </si>
  <si>
    <t>Pemasangan WSD</t>
  </si>
  <si>
    <t>39</t>
  </si>
  <si>
    <t>Asites Puction</t>
  </si>
  <si>
    <t>40</t>
  </si>
  <si>
    <r>
      <t>a. tiap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1 liter/menit/jam</t>
    </r>
  </si>
  <si>
    <t>Pasang Respirator / hari</t>
  </si>
  <si>
    <t>Portable pulse oximeter</t>
  </si>
  <si>
    <t>Resusitasi bayi normal</t>
  </si>
  <si>
    <t>Perawatan Luka</t>
  </si>
  <si>
    <t>Tindakan Metode Kanguru</t>
  </si>
  <si>
    <t>Perawatan Tali Pusat</t>
  </si>
  <si>
    <t>41</t>
  </si>
  <si>
    <t>Pemasangan Infus Bayi per shift</t>
  </si>
  <si>
    <t>42</t>
  </si>
  <si>
    <t>43</t>
  </si>
  <si>
    <t>44</t>
  </si>
  <si>
    <t>45</t>
  </si>
  <si>
    <t>46</t>
  </si>
  <si>
    <t>Memberi obat Supositoria</t>
  </si>
  <si>
    <t>47</t>
  </si>
  <si>
    <t>48</t>
  </si>
  <si>
    <t>Melakukan Sampling Spesimen Lab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</si>
  <si>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</si>
  <si>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</si>
  <si>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</si>
  <si>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</si>
  <si>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</si>
  <si>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</si>
  <si>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</si>
  <si>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</si>
  <si>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</si>
  <si>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</si>
  <si>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</si>
  <si>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</si>
  <si>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</si>
  <si>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</si>
  <si>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</si>
  <si>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</si>
  <si>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II. A. PELAYANAN TINDAKAN MEDIK OPERATIF DAN TERAPI</t>
  </si>
  <si>
    <t>TARIF LAMA</t>
  </si>
  <si>
    <t>presentase jp</t>
  </si>
  <si>
    <t>Persentase sarana</t>
  </si>
  <si>
    <t>jp</t>
  </si>
  <si>
    <t>1. Tindakan medik / tindakan keperawatan lainnya di rawat inap yang dilakukan di NICU dikenakan tarif 150% dari tindakan medik/tindakan keperawatan di Rawat Inap</t>
  </si>
  <si>
    <t>TARIF PELAYANAN TINDAKAN MEDIK OPERATIF (CITO) BEDAH PLASTIK</t>
  </si>
  <si>
    <t>LAMPIRAN PERATURAN GUBERNUR NUSA TENGGARA BARAT</t>
  </si>
  <si>
    <t>NOMOR......................TAHUN 2015</t>
  </si>
  <si>
    <t>TANGGAL..............DESEMBER 2015</t>
  </si>
  <si>
    <t>Pasang Back Slap</t>
  </si>
  <si>
    <t>TARIF PELAYANAN TINDAKAN POLI PENYAKIT DALAM</t>
  </si>
  <si>
    <t>TARIF PELAYANAN TINDAKAN POLI PENYAKIT  SYARAF</t>
  </si>
  <si>
    <t>TARIF PELAYANAN TINDAKAN POLI PENYAKIT JANTUNG</t>
  </si>
  <si>
    <t>TARIF PELAYANAN TINDAKAN POLI PENYAKIT MATA</t>
  </si>
  <si>
    <t>TARIF PELAYANAN TINDAKAN POLI PENYAKIT BEDAH</t>
  </si>
  <si>
    <t>TARIF PELAYANAN TINDAKAN POLI ORTHOPEDI</t>
  </si>
  <si>
    <t>TARIF PELAYANAN TINDAKAN POLI UROLOGI</t>
  </si>
  <si>
    <t>TARIF PELAYANAN TINDAKAN POLI PENYAKIT ANAK</t>
  </si>
  <si>
    <t>TARIF PELAYANAN TINDAKAN POLI TUMBUH KEMBANG</t>
  </si>
  <si>
    <t>TARIF PELAYANAN TINDAKAN POLI KEBIDANAN &amp; KANDUNGAN</t>
  </si>
  <si>
    <t>TARIF PELAYANAN TINDAKAN  MEDIK PERSALINAN</t>
  </si>
  <si>
    <t>Biaya Masuk Praktek Klinik D III, D IV, S I</t>
  </si>
  <si>
    <t>Uji Pre Praktek Klinik / Pembekalan (pre test)</t>
  </si>
  <si>
    <t>Ujian  Klinik Mahasiswa FK (Post Test)</t>
  </si>
  <si>
    <t>Ujian  Klinik Mahasiswa Keperawatan (Post Test)</t>
  </si>
  <si>
    <t>Ujian  Klinik Mahasiswa Kebidanan (Post Test)</t>
  </si>
  <si>
    <t>Ujian  Klinik Mahasiswa Kefarmasian (Post Test)</t>
  </si>
  <si>
    <t>AMBULANCE  BLS</t>
  </si>
  <si>
    <t>TARIF PELAYANAN AKOMODASI, VISITE , KONSUL DAN TINDAKAN MEDIK NICU</t>
  </si>
  <si>
    <t>TARIF PELAYANAN AKOMODASI, VISITE , KONSUL DAN TINDAKAN MEDIK  ICU - ICCU - PICU</t>
  </si>
  <si>
    <t xml:space="preserve">A. </t>
  </si>
  <si>
    <t>AKOMODASI PER HARI :</t>
  </si>
  <si>
    <t>Jasa Keperawatan NICU / hari</t>
  </si>
  <si>
    <t xml:space="preserve">vIsite dokter/intensive/konsultasi antar SMF  </t>
  </si>
  <si>
    <t>22.Pasang Respirator / hari</t>
  </si>
  <si>
    <t xml:space="preserve"> - Sewa alat dan monitoring per jam</t>
  </si>
  <si>
    <t>23. Pemasangan monitor vital sign</t>
  </si>
  <si>
    <t>24. Pemasangan Feeding Pump</t>
  </si>
  <si>
    <t>25. Vena seksi</t>
  </si>
  <si>
    <t>26. Intubasi</t>
  </si>
  <si>
    <t>27. Suction Pump*</t>
  </si>
  <si>
    <t>28. Pasang NGT</t>
  </si>
  <si>
    <t>29. Aff NGT</t>
  </si>
  <si>
    <t>30. Pasang ET</t>
  </si>
  <si>
    <t>31. Pasang Cateter</t>
  </si>
  <si>
    <t>32. Aff cateter</t>
  </si>
  <si>
    <t>33. Tindakan Tranfusi*</t>
  </si>
  <si>
    <t>34. Massage bayi</t>
  </si>
  <si>
    <t>35. Pasang Ventilator/NCPAP</t>
  </si>
  <si>
    <t>36. Observasi Ventilator/NCPAP/hari</t>
  </si>
  <si>
    <t>37. Perawatan Luka</t>
  </si>
  <si>
    <t>38. Tindakan Metode Kanguru</t>
  </si>
  <si>
    <t>39. Perawatan Tali Pusat</t>
  </si>
  <si>
    <t>40. Pemberian surfactan</t>
  </si>
  <si>
    <t>41. Rawat Luka Bakar &lt; 10 %</t>
  </si>
  <si>
    <t>42. Rawat Luka Bakar 10 -50 %</t>
  </si>
  <si>
    <t>43. Rawat Luka Bakar &gt; 50</t>
  </si>
  <si>
    <t>44. Pemasangan Kateter arteri (artery line)</t>
  </si>
  <si>
    <t>45. Therapi Inhalasi tanpa obat / Nebulizer per shift</t>
  </si>
  <si>
    <t>46. Debridement/Necrotomi</t>
  </si>
  <si>
    <t>47. Fisioterapi</t>
  </si>
  <si>
    <t>48. Pemasangan Infus Bayi per shift</t>
  </si>
  <si>
    <t>49. Injeksi im per shift</t>
  </si>
  <si>
    <t>50. Injeksi iv per shift</t>
  </si>
  <si>
    <t>51. Injeksi ic  per shift</t>
  </si>
  <si>
    <t>52. Injeksi sc per shift</t>
  </si>
  <si>
    <t>53. Memberi obat Supositoria</t>
  </si>
  <si>
    <t>54. Penanganan Pre Operasi</t>
  </si>
  <si>
    <t>55. Melakukan Sampling Spesimen Lab</t>
  </si>
  <si>
    <t>56. Melakukan Klisma/huknah rendah /Drumbuisa (Nacl Hangat)</t>
  </si>
  <si>
    <t>57. Penggunaan Oksigen (O2)</t>
  </si>
  <si>
    <t>-</t>
  </si>
  <si>
    <t>Fisioterapi Dada</t>
  </si>
  <si>
    <t>16. Pembacaan Hasil EKG</t>
  </si>
  <si>
    <t>17. Pemakaian Blanket Roll (per kali)</t>
  </si>
  <si>
    <t>18. Vena sectie ( 1 kali)</t>
  </si>
  <si>
    <t>19. Tracheostomy</t>
  </si>
  <si>
    <t>20. Pemakaian Temporary Pace Maker ( per hari)</t>
  </si>
  <si>
    <t>21. Kardioversi Elektrik</t>
  </si>
  <si>
    <t>22. Kardioversi Farmakologi</t>
  </si>
  <si>
    <t>23. Perikardiosintesis</t>
  </si>
  <si>
    <t>24. Treadmill</t>
  </si>
  <si>
    <t>25. Monitor ventilator (per hari)</t>
  </si>
  <si>
    <t>26. Aff CVC</t>
  </si>
  <si>
    <t>27. Perawatan ETT ( Perkali)</t>
  </si>
  <si>
    <t>28. Persiapan Pre OP (Perkali)</t>
  </si>
  <si>
    <t>29. Spoeling Kateter ( per kali)</t>
  </si>
  <si>
    <t>30. Blanket Warmer</t>
  </si>
  <si>
    <t>31. Injeksi serial (5x per hari)</t>
  </si>
  <si>
    <t>32. Pasang Mayo</t>
  </si>
  <si>
    <t>33. Pasang NGT</t>
  </si>
  <si>
    <t>34. Aff NGT</t>
  </si>
  <si>
    <t>35. Pasang ET</t>
  </si>
  <si>
    <t>36. Needlle thorakostomi</t>
  </si>
  <si>
    <t>37. Pasang Cateter</t>
  </si>
  <si>
    <t>38. Aff cateter</t>
  </si>
  <si>
    <t>39. Rawat Luka Bakar &lt; 10 %</t>
  </si>
  <si>
    <t>40. Rawat Luka Bakar 10 -50 %</t>
  </si>
  <si>
    <t>41. Rawat Luka Bakar &gt; 50</t>
  </si>
  <si>
    <t>42. Rawat Luka Dekubitus</t>
  </si>
  <si>
    <t>44. Pasang Kondom Cateter</t>
  </si>
  <si>
    <t>45. Pasang infus dewasa</t>
  </si>
  <si>
    <t>46. Pasang infus anak</t>
  </si>
  <si>
    <t>47. Pemasangan kateter vena profunda</t>
  </si>
  <si>
    <t>48. Pemasangan kateter HD</t>
  </si>
  <si>
    <t>49. Cricothyroidotomy / Tracheostomy</t>
  </si>
  <si>
    <t>50. Pleural Punction</t>
  </si>
  <si>
    <t>51. Therapi Inhalasi tanpa obat / Nebulizer per shift</t>
  </si>
  <si>
    <t>52. Debridemant dan necrotomy</t>
  </si>
  <si>
    <t>53. Pemasangan kateter epidural</t>
  </si>
  <si>
    <t>54. Fisioterapi Dada</t>
  </si>
  <si>
    <t>55. Tindakan Anesthesi (GA atau RA) di ICU</t>
  </si>
  <si>
    <t>56. Resusitasi Kardiopulmonal (dg DC Shock )</t>
  </si>
  <si>
    <t>57. Pemasangan WSD</t>
  </si>
  <si>
    <t>58. Asites Puction</t>
  </si>
  <si>
    <t>59. Penggunaan Oksigen (O2)</t>
  </si>
  <si>
    <t>ICU, ICCU, PICU</t>
  </si>
  <si>
    <t>NICU</t>
  </si>
  <si>
    <t>AMBULANCE  ALS</t>
  </si>
  <si>
    <t xml:space="preserve">Keterangan </t>
  </si>
  <si>
    <t>1. Pelayanan Ambulance Transport adalah Layanan pengantaran / Penjemputan pasien tanpa didampingi perawat / dokter</t>
  </si>
  <si>
    <t>2. Pelayanan Ambulance BLS adalah Layanan pengantaran / Penjemputan pasien  didampingi perawat</t>
  </si>
  <si>
    <t>3. Pelayanan Ambulance ALS adalah Layanan pengantaran / Penjemputan pasien  didampingi perawat dan dokter</t>
  </si>
  <si>
    <t>TARIF PELAYANAN AMBULANCE TRANSPORT INSTALASI GAWAT DARURAT</t>
  </si>
  <si>
    <t>KM</t>
  </si>
  <si>
    <t>BBM/Ltr</t>
  </si>
  <si>
    <t>Waktu</t>
  </si>
  <si>
    <t>Praktek  D_III / D_IV (Per orang / HARI )</t>
  </si>
  <si>
    <t>Praktek  S_1 (Per orang / HARI )</t>
  </si>
  <si>
    <t>Praktek Profesi Ners (Per orang / HARI )</t>
  </si>
  <si>
    <t>Praktek Siswa SMK (Per orang /HARI )</t>
  </si>
  <si>
    <t>Praktek Siswa SMU (Per orang /HARI )</t>
  </si>
  <si>
    <t>Praktek Mahasiswa S_1 Teknik (Per orang /HARI )</t>
  </si>
  <si>
    <t>Praktek Mahasiswa S_1 Sains (Per orang / HARI )</t>
  </si>
  <si>
    <t>KELAS, IRD, POLIKLINIK</t>
  </si>
  <si>
    <t>VIP A,B, SUPER VIP</t>
  </si>
  <si>
    <t>KELAS, POLIKLINIK, IGD</t>
  </si>
  <si>
    <t xml:space="preserve"> ICU/ICCU/PICU/NICU</t>
  </si>
  <si>
    <t xml:space="preserve">               H. M. ZAINUL MAJDI</t>
  </si>
  <si>
    <t xml:space="preserve">                     GUBERNUR NUSA TENGGARA BARAT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</si>
</sst>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\-??_);_(@_)"/>
    <numFmt numFmtId="165" formatCode="_(* #,##0.00_);_(* \(#,##0.00\);_(* \-??_);_(@_)"/>
    <numFmt numFmtId="166" formatCode="_(* #,##0_);_(* \(#,##0\);_(* &quot;-&quot;??_);_(@_)"/>
    <numFmt numFmtId="167" formatCode="_(* #,##0_);_(* \(#,##0\);_(* &quot;-&quot;?_);_(@_)"/>
    <numFmt numFmtId="168" formatCode="_(* #,##0_);_(* \(#,##0\);_(* \-_);_(@_)"/>
    <numFmt numFmtId="169" formatCode="0.00000"/>
  </numFmts>
  <fonts count="32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.5"/>
      <name val="Arial"/>
      <family val="2"/>
    </font>
    <font>
      <vertAlign val="subscript"/>
      <sz val="11"/>
      <name val="Calibri"/>
      <family val="2"/>
    </font>
    <font>
      <b/>
      <u val="singleAccounting"/>
      <sz val="11"/>
      <name val="Arial"/>
      <family val="2"/>
    </font>
    <font>
      <vertAlign val="subscript"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indexed="26"/>
      </patternFill>
    </fill>
    <fill>
      <patternFill patternType="solid">
        <fgColor theme="0"/>
        <bgColor indexed="26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medium">
        <color theme="1"/>
      </right>
      <top/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hair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08">
    <xf numFmtId="0" fontId="0" fillId="0" borderId="0" xfId="0"/>
    <xf numFmtId="0" fontId="3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vertical="center"/>
    </xf>
    <xf numFmtId="164" fontId="3" fillId="0" borderId="2" xfId="1" applyNumberFormat="1" applyFont="1" applyBorder="1"/>
    <xf numFmtId="165" fontId="3" fillId="0" borderId="2" xfId="1" applyNumberFormat="1" applyFont="1" applyBorder="1"/>
    <xf numFmtId="41" fontId="3" fillId="0" borderId="2" xfId="1" applyNumberFormat="1" applyFont="1" applyBorder="1"/>
    <xf numFmtId="0" fontId="3" fillId="0" borderId="3" xfId="1" applyNumberFormat="1" applyFont="1" applyBorder="1" applyAlignment="1">
      <alignment horizontal="center"/>
    </xf>
    <xf numFmtId="3" fontId="3" fillId="0" borderId="3" xfId="1" applyNumberFormat="1" applyFont="1" applyBorder="1" applyAlignment="1">
      <alignment vertical="center"/>
    </xf>
    <xf numFmtId="165" fontId="3" fillId="0" borderId="4" xfId="1" applyNumberFormat="1" applyFont="1" applyBorder="1"/>
    <xf numFmtId="0" fontId="0" fillId="0" borderId="0" xfId="0" applyAlignment="1">
      <alignment horizontal="center"/>
    </xf>
    <xf numFmtId="0" fontId="1" fillId="2" borderId="2" xfId="1" applyNumberFormat="1" applyFont="1" applyFill="1" applyBorder="1" applyAlignment="1">
      <alignment horizontal="center" vertical="center" wrapText="1"/>
    </xf>
    <xf numFmtId="3" fontId="1" fillId="3" borderId="5" xfId="1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1" fillId="0" borderId="1" xfId="0" applyFont="1" applyBorder="1"/>
    <xf numFmtId="166" fontId="11" fillId="0" borderId="1" xfId="1" applyNumberFormat="1" applyFont="1" applyBorder="1"/>
    <xf numFmtId="0" fontId="11" fillId="4" borderId="1" xfId="0" applyFont="1" applyFill="1" applyBorder="1"/>
    <xf numFmtId="166" fontId="11" fillId="4" borderId="1" xfId="1" applyNumberFormat="1" applyFont="1" applyFill="1" applyBorder="1"/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justify" vertical="top"/>
    </xf>
    <xf numFmtId="0" fontId="11" fillId="0" borderId="5" xfId="0" applyFont="1" applyBorder="1"/>
    <xf numFmtId="166" fontId="11" fillId="0" borderId="5" xfId="1" applyNumberFormat="1" applyFont="1" applyBorder="1"/>
    <xf numFmtId="0" fontId="11" fillId="0" borderId="2" xfId="0" applyFont="1" applyBorder="1"/>
    <xf numFmtId="0" fontId="11" fillId="0" borderId="2" xfId="0" quotePrefix="1" applyFont="1" applyBorder="1" applyAlignment="1">
      <alignment horizontal="justify" vertical="top"/>
    </xf>
    <xf numFmtId="166" fontId="11" fillId="0" borderId="2" xfId="1" applyNumberFormat="1" applyFont="1" applyBorder="1"/>
    <xf numFmtId="0" fontId="0" fillId="0" borderId="4" xfId="0" applyBorder="1"/>
    <xf numFmtId="0" fontId="11" fillId="0" borderId="4" xfId="0" quotePrefix="1" applyFont="1" applyBorder="1" applyAlignment="1">
      <alignment horizontal="justify" vertical="top"/>
    </xf>
    <xf numFmtId="166" fontId="10" fillId="0" borderId="4" xfId="1" applyNumberFormat="1" applyFont="1" applyBorder="1"/>
    <xf numFmtId="0" fontId="3" fillId="0" borderId="1" xfId="5" applyNumberFormat="1" applyFont="1" applyBorder="1"/>
    <xf numFmtId="167" fontId="3" fillId="0" borderId="1" xfId="0" applyNumberFormat="1" applyFont="1" applyBorder="1"/>
    <xf numFmtId="164" fontId="3" fillId="0" borderId="6" xfId="1" applyNumberFormat="1" applyFont="1" applyBorder="1"/>
    <xf numFmtId="0" fontId="3" fillId="0" borderId="8" xfId="0" applyNumberFormat="1" applyFont="1" applyBorder="1"/>
    <xf numFmtId="165" fontId="3" fillId="0" borderId="9" xfId="1" applyNumberFormat="1" applyFont="1" applyBorder="1"/>
    <xf numFmtId="0" fontId="3" fillId="0" borderId="1" xfId="1" applyNumberFormat="1" applyFont="1" applyBorder="1"/>
    <xf numFmtId="164" fontId="3" fillId="0" borderId="1" xfId="1" applyNumberFormat="1" applyFont="1" applyBorder="1"/>
    <xf numFmtId="165" fontId="3" fillId="0" borderId="1" xfId="1" applyNumberFormat="1" applyFont="1" applyBorder="1"/>
    <xf numFmtId="0" fontId="3" fillId="0" borderId="1" xfId="1" applyNumberFormat="1" applyFont="1" applyBorder="1" applyAlignment="1">
      <alignment horizontal="left" vertical="center"/>
    </xf>
    <xf numFmtId="0" fontId="3" fillId="0" borderId="1" xfId="1" applyNumberFormat="1" applyFont="1" applyFill="1" applyBorder="1"/>
    <xf numFmtId="0" fontId="3" fillId="0" borderId="1" xfId="1" applyNumberFormat="1" applyFont="1" applyBorder="1" applyAlignment="1">
      <alignment vertical="center"/>
    </xf>
    <xf numFmtId="0" fontId="4" fillId="0" borderId="1" xfId="1" applyNumberFormat="1" applyFont="1" applyBorder="1"/>
    <xf numFmtId="167" fontId="13" fillId="0" borderId="1" xfId="0" applyNumberFormat="1" applyFont="1" applyBorder="1"/>
    <xf numFmtId="3" fontId="3" fillId="0" borderId="9" xfId="1" applyNumberFormat="1" applyFont="1" applyBorder="1"/>
    <xf numFmtId="3" fontId="3" fillId="0" borderId="10" xfId="1" applyNumberFormat="1" applyFont="1" applyBorder="1"/>
    <xf numFmtId="0" fontId="3" fillId="0" borderId="9" xfId="0" applyNumberFormat="1" applyFont="1" applyBorder="1"/>
    <xf numFmtId="1" fontId="3" fillId="4" borderId="11" xfId="1" applyNumberFormat="1" applyFont="1" applyFill="1" applyBorder="1"/>
    <xf numFmtId="165" fontId="3" fillId="4" borderId="11" xfId="1" applyNumberFormat="1" applyFont="1" applyFill="1" applyBorder="1"/>
    <xf numFmtId="41" fontId="3" fillId="4" borderId="11" xfId="2" applyFont="1" applyFill="1" applyBorder="1"/>
    <xf numFmtId="165" fontId="3" fillId="4" borderId="11" xfId="0" applyNumberFormat="1" applyFont="1" applyFill="1" applyBorder="1"/>
    <xf numFmtId="43" fontId="3" fillId="4" borderId="11" xfId="0" applyNumberFormat="1" applyFont="1" applyFill="1" applyBorder="1"/>
    <xf numFmtId="41" fontId="3" fillId="4" borderId="11" xfId="0" applyNumberFormat="1" applyFont="1" applyFill="1" applyBorder="1" applyAlignment="1">
      <alignment horizontal="left"/>
    </xf>
    <xf numFmtId="3" fontId="3" fillId="4" borderId="1" xfId="1" applyNumberFormat="1" applyFont="1" applyFill="1" applyBorder="1" applyAlignment="1">
      <alignment horizontal="center"/>
    </xf>
    <xf numFmtId="1" fontId="3" fillId="4" borderId="1" xfId="1" applyNumberFormat="1" applyFont="1" applyFill="1" applyBorder="1"/>
    <xf numFmtId="41" fontId="3" fillId="4" borderId="1" xfId="2" applyFont="1" applyFill="1" applyBorder="1"/>
    <xf numFmtId="165" fontId="3" fillId="4" borderId="1" xfId="0" applyNumberFormat="1" applyFont="1" applyFill="1" applyBorder="1"/>
    <xf numFmtId="43" fontId="3" fillId="4" borderId="1" xfId="0" applyNumberFormat="1" applyFont="1" applyFill="1" applyBorder="1"/>
    <xf numFmtId="41" fontId="3" fillId="4" borderId="1" xfId="0" applyNumberFormat="1" applyFont="1" applyFill="1" applyBorder="1" applyAlignment="1">
      <alignment horizontal="left"/>
    </xf>
    <xf numFmtId="3" fontId="3" fillId="4" borderId="1" xfId="1" quotePrefix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165" fontId="3" fillId="4" borderId="1" xfId="1" applyNumberFormat="1" applyFont="1" applyFill="1" applyBorder="1" applyAlignment="1">
      <alignment horizontal="center"/>
    </xf>
    <xf numFmtId="164" fontId="3" fillId="4" borderId="1" xfId="1" quotePrefix="1" applyNumberFormat="1" applyFont="1" applyFill="1" applyBorder="1" applyAlignment="1">
      <alignment horizontal="center"/>
    </xf>
    <xf numFmtId="165" fontId="3" fillId="4" borderId="1" xfId="1" quotePrefix="1" applyNumberFormat="1" applyFont="1" applyFill="1" applyBorder="1" applyAlignment="1">
      <alignment horizontal="center"/>
    </xf>
    <xf numFmtId="1" fontId="1" fillId="4" borderId="1" xfId="1" applyNumberFormat="1" applyFont="1" applyFill="1" applyBorder="1"/>
    <xf numFmtId="165" fontId="4" fillId="4" borderId="1" xfId="1" applyNumberFormat="1" applyFont="1" applyFill="1" applyBorder="1"/>
    <xf numFmtId="165" fontId="1" fillId="4" borderId="1" xfId="1" applyNumberFormat="1" applyFont="1" applyFill="1" applyBorder="1"/>
    <xf numFmtId="165" fontId="3" fillId="4" borderId="1" xfId="1" applyNumberFormat="1" applyFont="1" applyFill="1" applyBorder="1" applyAlignment="1">
      <alignment wrapText="1"/>
    </xf>
    <xf numFmtId="3" fontId="3" fillId="4" borderId="3" xfId="1" quotePrefix="1" applyNumberFormat="1" applyFont="1" applyFill="1" applyBorder="1" applyAlignment="1">
      <alignment horizontal="center"/>
    </xf>
    <xf numFmtId="165" fontId="3" fillId="4" borderId="3" xfId="1" applyNumberFormat="1" applyFont="1" applyFill="1" applyBorder="1"/>
    <xf numFmtId="164" fontId="3" fillId="4" borderId="3" xfId="1" applyNumberFormat="1" applyFont="1" applyFill="1" applyBorder="1"/>
    <xf numFmtId="41" fontId="3" fillId="4" borderId="3" xfId="0" applyNumberFormat="1" applyFont="1" applyFill="1" applyBorder="1" applyAlignment="1">
      <alignment horizontal="left"/>
    </xf>
    <xf numFmtId="0" fontId="3" fillId="0" borderId="1" xfId="1" applyNumberFormat="1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horizontal="left" vertical="center"/>
    </xf>
    <xf numFmtId="0" fontId="1" fillId="0" borderId="1" xfId="1" applyNumberFormat="1" applyFont="1" applyBorder="1" applyAlignment="1">
      <alignment vertical="center"/>
    </xf>
    <xf numFmtId="0" fontId="3" fillId="0" borderId="12" xfId="1" applyNumberFormat="1" applyFont="1" applyBorder="1" applyAlignment="1">
      <alignment vertical="center"/>
    </xf>
    <xf numFmtId="41" fontId="3" fillId="0" borderId="1" xfId="2" applyFont="1" applyBorder="1"/>
    <xf numFmtId="165" fontId="3" fillId="0" borderId="1" xfId="0" applyNumberFormat="1" applyFont="1" applyBorder="1"/>
    <xf numFmtId="43" fontId="3" fillId="0" borderId="1" xfId="0" applyNumberFormat="1" applyFont="1" applyBorder="1"/>
    <xf numFmtId="41" fontId="3" fillId="0" borderId="1" xfId="0" applyNumberFormat="1" applyFont="1" applyBorder="1" applyAlignment="1">
      <alignment horizontal="left"/>
    </xf>
    <xf numFmtId="41" fontId="3" fillId="0" borderId="12" xfId="2" applyFont="1" applyBorder="1"/>
    <xf numFmtId="41" fontId="3" fillId="0" borderId="12" xfId="0" applyNumberFormat="1" applyFont="1" applyBorder="1" applyAlignment="1">
      <alignment horizontal="left"/>
    </xf>
    <xf numFmtId="164" fontId="3" fillId="0" borderId="1" xfId="0" applyNumberFormat="1" applyFont="1" applyBorder="1"/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3" fontId="3" fillId="4" borderId="14" xfId="1" applyNumberFormat="1" applyFont="1" applyFill="1" applyBorder="1" applyAlignment="1">
      <alignment horizontal="center" vertical="center"/>
    </xf>
    <xf numFmtId="3" fontId="3" fillId="4" borderId="11" xfId="1" applyNumberFormat="1" applyFont="1" applyFill="1" applyBorder="1" applyAlignment="1">
      <alignment vertical="center"/>
    </xf>
    <xf numFmtId="164" fontId="3" fillId="4" borderId="11" xfId="1" applyNumberFormat="1" applyFont="1" applyFill="1" applyBorder="1"/>
    <xf numFmtId="3" fontId="3" fillId="4" borderId="1" xfId="1" applyNumberFormat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vertical="center"/>
    </xf>
    <xf numFmtId="164" fontId="3" fillId="4" borderId="1" xfId="1" applyNumberFormat="1" applyFont="1" applyFill="1" applyBorder="1"/>
    <xf numFmtId="3" fontId="3" fillId="4" borderId="1" xfId="1" applyNumberFormat="1" applyFont="1" applyFill="1" applyBorder="1"/>
    <xf numFmtId="3" fontId="3" fillId="4" borderId="3" xfId="1" applyNumberFormat="1" applyFont="1" applyFill="1" applyBorder="1" applyAlignment="1">
      <alignment horizontal="center" vertical="center"/>
    </xf>
    <xf numFmtId="3" fontId="3" fillId="4" borderId="3" xfId="1" applyNumberFormat="1" applyFont="1" applyFill="1" applyBorder="1"/>
    <xf numFmtId="165" fontId="3" fillId="4" borderId="0" xfId="1" applyNumberFormat="1" applyFont="1" applyFill="1"/>
    <xf numFmtId="3" fontId="1" fillId="4" borderId="0" xfId="1" applyNumberFormat="1" applyFont="1" applyFill="1" applyAlignment="1">
      <alignment horizontal="left" vertical="center"/>
    </xf>
    <xf numFmtId="165" fontId="3" fillId="4" borderId="0" xfId="1" applyNumberFormat="1" applyFont="1" applyFill="1" applyAlignment="1">
      <alignment vertical="center"/>
    </xf>
    <xf numFmtId="3" fontId="1" fillId="0" borderId="15" xfId="1" applyNumberFormat="1" applyFont="1" applyBorder="1" applyAlignment="1">
      <alignment horizontal="center" vertical="center"/>
    </xf>
    <xf numFmtId="3" fontId="1" fillId="0" borderId="11" xfId="1" applyNumberFormat="1" applyFont="1" applyBorder="1" applyAlignment="1">
      <alignment vertical="center"/>
    </xf>
    <xf numFmtId="168" fontId="3" fillId="0" borderId="11" xfId="0" applyNumberFormat="1" applyFont="1" applyBorder="1" applyAlignment="1" applyProtection="1"/>
    <xf numFmtId="3" fontId="3" fillId="0" borderId="16" xfId="1" applyNumberFormat="1" applyFont="1" applyBorder="1" applyAlignment="1">
      <alignment horizontal="center" vertical="center"/>
    </xf>
    <xf numFmtId="3" fontId="3" fillId="0" borderId="1" xfId="1" applyNumberFormat="1" applyFont="1" applyBorder="1"/>
    <xf numFmtId="3" fontId="3" fillId="0" borderId="17" xfId="1" applyNumberFormat="1" applyFont="1" applyBorder="1" applyAlignment="1">
      <alignment horizontal="center" vertical="center"/>
    </xf>
    <xf numFmtId="3" fontId="3" fillId="0" borderId="12" xfId="1" applyNumberFormat="1" applyFont="1" applyBorder="1"/>
    <xf numFmtId="164" fontId="3" fillId="0" borderId="12" xfId="1" applyNumberFormat="1" applyFont="1" applyBorder="1"/>
    <xf numFmtId="3" fontId="3" fillId="4" borderId="0" xfId="1" applyNumberFormat="1" applyFont="1" applyFill="1" applyBorder="1" applyAlignment="1">
      <alignment horizontal="center" vertical="center"/>
    </xf>
    <xf numFmtId="3" fontId="3" fillId="4" borderId="0" xfId="1" applyNumberFormat="1" applyFont="1" applyFill="1" applyBorder="1"/>
    <xf numFmtId="164" fontId="3" fillId="4" borderId="0" xfId="1" applyNumberFormat="1" applyFont="1" applyFill="1" applyBorder="1"/>
    <xf numFmtId="0" fontId="3" fillId="0" borderId="16" xfId="1" applyNumberFormat="1" applyFont="1" applyBorder="1" applyAlignment="1">
      <alignment horizontal="center"/>
    </xf>
    <xf numFmtId="3" fontId="4" fillId="0" borderId="1" xfId="1" applyNumberFormat="1" applyFont="1" applyBorder="1"/>
    <xf numFmtId="166" fontId="9" fillId="0" borderId="1" xfId="1" applyNumberFormat="1" applyFont="1" applyBorder="1"/>
    <xf numFmtId="166" fontId="0" fillId="0" borderId="18" xfId="0" applyNumberFormat="1" applyBorder="1"/>
    <xf numFmtId="3" fontId="4" fillId="0" borderId="12" xfId="1" applyNumberFormat="1" applyFont="1" applyBorder="1"/>
    <xf numFmtId="166" fontId="9" fillId="0" borderId="12" xfId="1" applyNumberFormat="1" applyFont="1" applyBorder="1"/>
    <xf numFmtId="166" fontId="0" fillId="0" borderId="19" xfId="0" applyNumberFormat="1" applyBorder="1"/>
    <xf numFmtId="0" fontId="3" fillId="0" borderId="16" xfId="0" applyFont="1" applyBorder="1" applyAlignment="1">
      <alignment horizontal="center"/>
    </xf>
    <xf numFmtId="3" fontId="3" fillId="0" borderId="12" xfId="0" applyNumberFormat="1" applyFont="1" applyFill="1" applyBorder="1"/>
    <xf numFmtId="0" fontId="3" fillId="0" borderId="1" xfId="0" applyFont="1" applyBorder="1" applyAlignment="1"/>
    <xf numFmtId="0" fontId="0" fillId="0" borderId="1" xfId="0" applyBorder="1"/>
    <xf numFmtId="0" fontId="0" fillId="0" borderId="18" xfId="0" applyBorder="1"/>
    <xf numFmtId="3" fontId="3" fillId="0" borderId="1" xfId="0" applyNumberFormat="1" applyFont="1" applyFill="1" applyBorder="1"/>
    <xf numFmtId="3" fontId="3" fillId="0" borderId="1" xfId="0" applyNumberFormat="1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7" fontId="0" fillId="0" borderId="1" xfId="0" applyNumberFormat="1" applyBorder="1"/>
    <xf numFmtId="167" fontId="0" fillId="0" borderId="18" xfId="0" applyNumberFormat="1" applyBorder="1"/>
    <xf numFmtId="169" fontId="0" fillId="0" borderId="0" xfId="0" applyNumberFormat="1"/>
    <xf numFmtId="167" fontId="0" fillId="0" borderId="0" xfId="0" applyNumberFormat="1"/>
    <xf numFmtId="167" fontId="0" fillId="0" borderId="12" xfId="0" applyNumberFormat="1" applyBorder="1"/>
    <xf numFmtId="167" fontId="0" fillId="0" borderId="19" xfId="0" applyNumberFormat="1" applyBorder="1"/>
    <xf numFmtId="0" fontId="0" fillId="0" borderId="15" xfId="0" applyBorder="1"/>
    <xf numFmtId="0" fontId="0" fillId="0" borderId="11" xfId="0" applyBorder="1"/>
    <xf numFmtId="0" fontId="0" fillId="0" borderId="20" xfId="0" applyBorder="1"/>
    <xf numFmtId="3" fontId="3" fillId="0" borderId="16" xfId="0" applyNumberFormat="1" applyFont="1" applyBorder="1" applyAlignment="1">
      <alignment horizontal="center"/>
    </xf>
    <xf numFmtId="0" fontId="14" fillId="0" borderId="1" xfId="1" applyNumberFormat="1" applyFont="1" applyBorder="1"/>
    <xf numFmtId="3" fontId="1" fillId="0" borderId="16" xfId="0" applyNumberFormat="1" applyFont="1" applyBorder="1" applyAlignment="1">
      <alignment horizontal="center"/>
    </xf>
    <xf numFmtId="0" fontId="15" fillId="0" borderId="1" xfId="1" applyNumberFormat="1" applyFont="1" applyBorder="1"/>
    <xf numFmtId="41" fontId="16" fillId="0" borderId="1" xfId="2" applyFont="1" applyBorder="1"/>
    <xf numFmtId="0" fontId="15" fillId="0" borderId="1" xfId="0" applyNumberFormat="1" applyFont="1" applyBorder="1"/>
    <xf numFmtId="0" fontId="14" fillId="0" borderId="1" xfId="0" applyNumberFormat="1" applyFont="1" applyBorder="1"/>
    <xf numFmtId="3" fontId="3" fillId="0" borderId="17" xfId="0" applyNumberFormat="1" applyFont="1" applyBorder="1" applyAlignment="1">
      <alignment horizontal="center"/>
    </xf>
    <xf numFmtId="0" fontId="15" fillId="0" borderId="12" xfId="0" applyNumberFormat="1" applyFont="1" applyBorder="1"/>
    <xf numFmtId="41" fontId="16" fillId="0" borderId="12" xfId="2" applyFont="1" applyBorder="1"/>
    <xf numFmtId="0" fontId="0" fillId="0" borderId="0" xfId="0" applyAlignment="1">
      <alignment horizontal="center"/>
    </xf>
    <xf numFmtId="41" fontId="3" fillId="4" borderId="3" xfId="2" applyFont="1" applyFill="1" applyBorder="1"/>
    <xf numFmtId="0" fontId="0" fillId="0" borderId="21" xfId="0" applyBorder="1"/>
    <xf numFmtId="0" fontId="0" fillId="0" borderId="14" xfId="0" applyBorder="1"/>
    <xf numFmtId="0" fontId="0" fillId="0" borderId="22" xfId="0" applyBorder="1"/>
    <xf numFmtId="3" fontId="1" fillId="0" borderId="16" xfId="1" applyNumberFormat="1" applyFont="1" applyFill="1" applyBorder="1" applyAlignment="1">
      <alignment horizontal="center" vertical="center"/>
    </xf>
    <xf numFmtId="3" fontId="3" fillId="0" borderId="16" xfId="1" applyNumberFormat="1" applyFont="1" applyFill="1" applyBorder="1" applyAlignment="1">
      <alignment horizontal="center" vertical="center"/>
    </xf>
    <xf numFmtId="41" fontId="0" fillId="0" borderId="18" xfId="0" applyNumberFormat="1" applyBorder="1"/>
    <xf numFmtId="3" fontId="1" fillId="0" borderId="16" xfId="1" applyNumberFormat="1" applyFont="1" applyBorder="1" applyAlignment="1">
      <alignment horizontal="center" vertical="center"/>
    </xf>
    <xf numFmtId="164" fontId="3" fillId="0" borderId="12" xfId="0" applyNumberFormat="1" applyFont="1" applyBorder="1"/>
    <xf numFmtId="41" fontId="0" fillId="0" borderId="19" xfId="0" applyNumberFormat="1" applyBorder="1"/>
    <xf numFmtId="0" fontId="3" fillId="0" borderId="14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vertical="center"/>
    </xf>
    <xf numFmtId="0" fontId="1" fillId="2" borderId="23" xfId="1" applyNumberFormat="1" applyFont="1" applyFill="1" applyBorder="1" applyAlignment="1">
      <alignment horizontal="center" vertical="center" wrapText="1"/>
    </xf>
    <xf numFmtId="3" fontId="1" fillId="3" borderId="23" xfId="1" applyNumberFormat="1" applyFont="1" applyFill="1" applyBorder="1" applyAlignment="1">
      <alignment horizontal="center" vertical="center"/>
    </xf>
    <xf numFmtId="0" fontId="11" fillId="0" borderId="14" xfId="0" applyFont="1" applyBorder="1"/>
    <xf numFmtId="166" fontId="11" fillId="0" borderId="14" xfId="1" applyNumberFormat="1" applyFont="1" applyBorder="1"/>
    <xf numFmtId="0" fontId="11" fillId="0" borderId="12" xfId="0" applyFont="1" applyBorder="1"/>
    <xf numFmtId="166" fontId="11" fillId="0" borderId="12" xfId="1" applyNumberFormat="1" applyFont="1" applyBorder="1"/>
    <xf numFmtId="3" fontId="2" fillId="3" borderId="24" xfId="1" applyNumberFormat="1" applyFont="1" applyFill="1" applyBorder="1" applyAlignment="1">
      <alignment horizontal="center" vertical="center" wrapText="1"/>
    </xf>
    <xf numFmtId="0" fontId="1" fillId="2" borderId="25" xfId="1" applyNumberFormat="1" applyFont="1" applyFill="1" applyBorder="1" applyAlignment="1">
      <alignment horizontal="center" vertical="center" wrapText="1"/>
    </xf>
    <xf numFmtId="3" fontId="1" fillId="3" borderId="26" xfId="1" applyNumberFormat="1" applyFont="1" applyFill="1" applyBorder="1" applyAlignment="1">
      <alignment horizontal="center" vertical="center"/>
    </xf>
    <xf numFmtId="3" fontId="2" fillId="3" borderId="26" xfId="1" applyNumberFormat="1" applyFont="1" applyFill="1" applyBorder="1" applyAlignment="1">
      <alignment horizontal="center" vertical="center" wrapText="1"/>
    </xf>
    <xf numFmtId="3" fontId="2" fillId="3" borderId="27" xfId="1" applyNumberFormat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" xfId="0" applyBorder="1"/>
    <xf numFmtId="0" fontId="3" fillId="0" borderId="17" xfId="1" applyNumberFormat="1" applyFont="1" applyBorder="1" applyAlignment="1">
      <alignment horizontal="center"/>
    </xf>
    <xf numFmtId="0" fontId="1" fillId="2" borderId="28" xfId="1" applyNumberFormat="1" applyFont="1" applyFill="1" applyBorder="1" applyAlignment="1">
      <alignment horizontal="center" vertical="center" wrapText="1"/>
    </xf>
    <xf numFmtId="0" fontId="0" fillId="0" borderId="24" xfId="0" applyBorder="1"/>
    <xf numFmtId="166" fontId="9" fillId="0" borderId="18" xfId="1" applyNumberFormat="1" applyFont="1" applyBorder="1"/>
    <xf numFmtId="166" fontId="9" fillId="0" borderId="19" xfId="1" applyNumberFormat="1" applyFont="1" applyBorder="1"/>
    <xf numFmtId="41" fontId="16" fillId="0" borderId="18" xfId="2" applyFont="1" applyBorder="1"/>
    <xf numFmtId="41" fontId="16" fillId="0" borderId="19" xfId="2" applyFont="1" applyBorder="1"/>
    <xf numFmtId="41" fontId="3" fillId="4" borderId="18" xfId="0" applyNumberFormat="1" applyFont="1" applyFill="1" applyBorder="1" applyAlignment="1">
      <alignment horizontal="left"/>
    </xf>
    <xf numFmtId="165" fontId="1" fillId="4" borderId="1" xfId="1" applyNumberFormat="1" applyFont="1" applyFill="1" applyBorder="1" applyAlignment="1">
      <alignment horizontal="left"/>
    </xf>
    <xf numFmtId="3" fontId="3" fillId="4" borderId="50" xfId="1" applyNumberFormat="1" applyFont="1" applyFill="1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3" fontId="3" fillId="4" borderId="53" xfId="1" applyNumberFormat="1" applyFont="1" applyFill="1" applyBorder="1" applyAlignment="1">
      <alignment horizontal="center" vertical="center"/>
    </xf>
    <xf numFmtId="0" fontId="3" fillId="4" borderId="54" xfId="1" applyNumberFormat="1" applyFont="1" applyFill="1" applyBorder="1" applyAlignment="1">
      <alignment horizontal="left" vertical="center"/>
    </xf>
    <xf numFmtId="0" fontId="3" fillId="4" borderId="54" xfId="1" applyNumberFormat="1" applyFont="1" applyFill="1" applyBorder="1" applyAlignment="1">
      <alignment horizontal="left"/>
    </xf>
    <xf numFmtId="3" fontId="3" fillId="4" borderId="56" xfId="1" applyNumberFormat="1" applyFont="1" applyFill="1" applyBorder="1" applyAlignment="1">
      <alignment horizontal="center" vertical="center"/>
    </xf>
    <xf numFmtId="0" fontId="3" fillId="4" borderId="57" xfId="1" applyNumberFormat="1" applyFont="1" applyFill="1" applyBorder="1" applyAlignment="1">
      <alignment horizontal="left"/>
    </xf>
    <xf numFmtId="0" fontId="0" fillId="0" borderId="15" xfId="0" applyBorder="1" applyAlignment="1">
      <alignment horizontal="center"/>
    </xf>
    <xf numFmtId="0" fontId="3" fillId="4" borderId="13" xfId="1" applyNumberFormat="1" applyFont="1" applyFill="1" applyBorder="1"/>
    <xf numFmtId="164" fontId="3" fillId="0" borderId="13" xfId="1" applyNumberFormat="1" applyFont="1" applyBorder="1"/>
    <xf numFmtId="164" fontId="3" fillId="0" borderId="30" xfId="1" applyNumberFormat="1" applyFont="1" applyBorder="1"/>
    <xf numFmtId="0" fontId="3" fillId="4" borderId="1" xfId="1" applyNumberFormat="1" applyFont="1" applyFill="1" applyBorder="1"/>
    <xf numFmtId="164" fontId="3" fillId="0" borderId="18" xfId="1" applyNumberFormat="1" applyFont="1" applyBorder="1"/>
    <xf numFmtId="0" fontId="3" fillId="4" borderId="1" xfId="5" applyNumberFormat="1" applyFont="1" applyFill="1" applyBorder="1" applyAlignment="1">
      <alignment vertical="center"/>
    </xf>
    <xf numFmtId="0" fontId="3" fillId="4" borderId="1" xfId="5" applyNumberFormat="1" applyFont="1" applyFill="1" applyBorder="1"/>
    <xf numFmtId="0" fontId="3" fillId="4" borderId="1" xfId="0" applyNumberFormat="1" applyFont="1" applyFill="1" applyBorder="1"/>
    <xf numFmtId="0" fontId="3" fillId="4" borderId="12" xfId="0" applyNumberFormat="1" applyFont="1" applyFill="1" applyBorder="1"/>
    <xf numFmtId="164" fontId="3" fillId="0" borderId="19" xfId="1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166" fontId="12" fillId="0" borderId="1" xfId="0" applyNumberFormat="1" applyFont="1" applyBorder="1"/>
    <xf numFmtId="166" fontId="12" fillId="0" borderId="18" xfId="0" applyNumberFormat="1" applyFont="1" applyBorder="1"/>
    <xf numFmtId="41" fontId="13" fillId="0" borderId="1" xfId="2" applyFont="1" applyBorder="1"/>
    <xf numFmtId="164" fontId="13" fillId="0" borderId="1" xfId="0" applyNumberFormat="1" applyFont="1" applyBorder="1"/>
    <xf numFmtId="41" fontId="13" fillId="0" borderId="18" xfId="0" applyNumberFormat="1" applyFont="1" applyBorder="1" applyAlignment="1">
      <alignment horizontal="left"/>
    </xf>
    <xf numFmtId="41" fontId="13" fillId="4" borderId="1" xfId="2" applyFont="1" applyFill="1" applyBorder="1"/>
    <xf numFmtId="41" fontId="13" fillId="4" borderId="1" xfId="0" applyNumberFormat="1" applyFont="1" applyFill="1" applyBorder="1" applyAlignment="1">
      <alignment horizontal="left"/>
    </xf>
    <xf numFmtId="41" fontId="13" fillId="4" borderId="18" xfId="0" applyNumberFormat="1" applyFont="1" applyFill="1" applyBorder="1" applyAlignment="1">
      <alignment horizontal="left"/>
    </xf>
    <xf numFmtId="0" fontId="0" fillId="0" borderId="16" xfId="0" applyBorder="1"/>
    <xf numFmtId="0" fontId="0" fillId="0" borderId="16" xfId="0" applyBorder="1" applyAlignment="1">
      <alignment horizontal="center" vertical="center"/>
    </xf>
    <xf numFmtId="164" fontId="13" fillId="0" borderId="1" xfId="1" applyNumberFormat="1" applyFont="1" applyBorder="1"/>
    <xf numFmtId="3" fontId="19" fillId="0" borderId="1" xfId="1" applyNumberFormat="1" applyFont="1" applyBorder="1"/>
    <xf numFmtId="3" fontId="19" fillId="0" borderId="18" xfId="1" applyNumberFormat="1" applyFont="1" applyBorder="1"/>
    <xf numFmtId="0" fontId="0" fillId="0" borderId="17" xfId="0" applyBorder="1"/>
    <xf numFmtId="0" fontId="0" fillId="0" borderId="12" xfId="0" applyBorder="1"/>
    <xf numFmtId="0" fontId="0" fillId="0" borderId="19" xfId="0" applyBorder="1"/>
    <xf numFmtId="0" fontId="1" fillId="0" borderId="16" xfId="0" applyNumberFormat="1" applyFont="1" applyBorder="1" applyAlignment="1">
      <alignment horizontal="center"/>
    </xf>
    <xf numFmtId="3" fontId="5" fillId="0" borderId="1" xfId="0" applyNumberFormat="1" applyFont="1" applyBorder="1" applyAlignment="1"/>
    <xf numFmtId="165" fontId="3" fillId="0" borderId="18" xfId="1" applyNumberFormat="1" applyFont="1" applyBorder="1"/>
    <xf numFmtId="0" fontId="3" fillId="0" borderId="16" xfId="0" applyNumberFormat="1" applyFont="1" applyBorder="1" applyAlignment="1">
      <alignment horizontal="center"/>
    </xf>
    <xf numFmtId="3" fontId="4" fillId="0" borderId="18" xfId="1" applyNumberFormat="1" applyFont="1" applyBorder="1"/>
    <xf numFmtId="0" fontId="1" fillId="0" borderId="16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/>
    <xf numFmtId="0" fontId="3" fillId="0" borderId="17" xfId="0" applyNumberFormat="1" applyFont="1" applyBorder="1" applyAlignment="1">
      <alignment horizontal="center"/>
    </xf>
    <xf numFmtId="3" fontId="3" fillId="0" borderId="12" xfId="0" applyNumberFormat="1" applyFont="1" applyBorder="1"/>
    <xf numFmtId="3" fontId="4" fillId="0" borderId="19" xfId="1" applyNumberFormat="1" applyFont="1" applyBorder="1"/>
    <xf numFmtId="0" fontId="9" fillId="0" borderId="1" xfId="1" applyNumberFormat="1" applyFont="1" applyBorder="1"/>
    <xf numFmtId="166" fontId="13" fillId="0" borderId="1" xfId="1" applyNumberFormat="1" applyFont="1" applyBorder="1" applyAlignment="1">
      <alignment horizontal="right"/>
    </xf>
    <xf numFmtId="166" fontId="16" fillId="0" borderId="18" xfId="1" applyNumberFormat="1" applyFont="1" applyBorder="1" applyAlignment="1">
      <alignment horizontal="right"/>
    </xf>
    <xf numFmtId="3" fontId="13" fillId="0" borderId="1" xfId="7" applyNumberFormat="1" applyFont="1" applyBorder="1" applyAlignment="1">
      <alignment vertical="center"/>
    </xf>
    <xf numFmtId="166" fontId="13" fillId="0" borderId="18" xfId="1" applyNumberFormat="1" applyFont="1" applyBorder="1" applyAlignment="1">
      <alignment horizontal="right"/>
    </xf>
    <xf numFmtId="3" fontId="13" fillId="0" borderId="1" xfId="7" applyNumberFormat="1" applyFont="1" applyFill="1" applyBorder="1" applyAlignment="1">
      <alignment vertical="center"/>
    </xf>
    <xf numFmtId="0" fontId="9" fillId="0" borderId="1" xfId="1" applyNumberFormat="1" applyFont="1" applyBorder="1"/>
    <xf numFmtId="0" fontId="0" fillId="0" borderId="17" xfId="0" applyBorder="1" applyAlignment="1">
      <alignment horizontal="center" vertical="center"/>
    </xf>
    <xf numFmtId="0" fontId="9" fillId="0" borderId="12" xfId="1" applyNumberFormat="1" applyFont="1" applyBorder="1"/>
    <xf numFmtId="166" fontId="13" fillId="0" borderId="12" xfId="1" applyNumberFormat="1" applyFont="1" applyBorder="1" applyAlignment="1">
      <alignment horizontal="right"/>
    </xf>
    <xf numFmtId="166" fontId="16" fillId="0" borderId="19" xfId="1" applyNumberFormat="1" applyFont="1" applyBorder="1" applyAlignment="1">
      <alignment horizontal="right"/>
    </xf>
    <xf numFmtId="3" fontId="15" fillId="0" borderId="1" xfId="0" applyNumberFormat="1" applyFont="1" applyBorder="1"/>
    <xf numFmtId="3" fontId="20" fillId="0" borderId="1" xfId="1" applyNumberFormat="1" applyFont="1" applyBorder="1"/>
    <xf numFmtId="165" fontId="15" fillId="0" borderId="1" xfId="1" applyNumberFormat="1" applyFont="1" applyBorder="1"/>
    <xf numFmtId="165" fontId="15" fillId="0" borderId="18" xfId="1" applyNumberFormat="1" applyFont="1" applyBorder="1"/>
    <xf numFmtId="164" fontId="20" fillId="0" borderId="9" xfId="1" applyNumberFormat="1" applyFont="1" applyBorder="1"/>
    <xf numFmtId="3" fontId="20" fillId="0" borderId="18" xfId="1" applyNumberFormat="1" applyFont="1" applyBorder="1"/>
    <xf numFmtId="3" fontId="15" fillId="0" borderId="1" xfId="0" applyNumberFormat="1" applyFont="1" applyBorder="1" applyAlignment="1">
      <alignment vertical="center"/>
    </xf>
    <xf numFmtId="164" fontId="20" fillId="0" borderId="31" xfId="1" applyNumberFormat="1" applyFont="1" applyBorder="1"/>
    <xf numFmtId="3" fontId="15" fillId="0" borderId="12" xfId="0" applyNumberFormat="1" applyFont="1" applyBorder="1"/>
    <xf numFmtId="3" fontId="20" fillId="0" borderId="12" xfId="1" applyNumberFormat="1" applyFont="1" applyBorder="1"/>
    <xf numFmtId="3" fontId="20" fillId="0" borderId="19" xfId="1" applyNumberFormat="1" applyFont="1" applyBorder="1"/>
    <xf numFmtId="0" fontId="15" fillId="0" borderId="16" xfId="4" applyNumberFormat="1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vertical="center"/>
    </xf>
    <xf numFmtId="3" fontId="9" fillId="0" borderId="1" xfId="1" applyNumberFormat="1" applyFont="1" applyFill="1" applyBorder="1"/>
    <xf numFmtId="3" fontId="9" fillId="0" borderId="18" xfId="1" applyNumberFormat="1" applyFont="1" applyFill="1" applyBorder="1"/>
    <xf numFmtId="0" fontId="0" fillId="0" borderId="9" xfId="0" applyBorder="1"/>
    <xf numFmtId="3" fontId="15" fillId="0" borderId="1" xfId="4" applyNumberFormat="1" applyFont="1" applyFill="1" applyBorder="1" applyAlignment="1">
      <alignment vertical="center"/>
    </xf>
    <xf numFmtId="3" fontId="9" fillId="0" borderId="1" xfId="1" applyNumberFormat="1" applyFont="1" applyBorder="1"/>
    <xf numFmtId="3" fontId="9" fillId="0" borderId="18" xfId="1" applyNumberFormat="1" applyFont="1" applyBorder="1"/>
    <xf numFmtId="3" fontId="15" fillId="0" borderId="1" xfId="1" applyNumberFormat="1" applyFont="1" applyBorder="1" applyAlignment="1">
      <alignment vertical="center"/>
    </xf>
    <xf numFmtId="164" fontId="20" fillId="0" borderId="0" xfId="1" applyNumberFormat="1" applyFont="1" applyBorder="1"/>
    <xf numFmtId="166" fontId="9" fillId="0" borderId="18" xfId="1" applyNumberFormat="1" applyFont="1" applyBorder="1" applyAlignment="1"/>
    <xf numFmtId="0" fontId="15" fillId="0" borderId="17" xfId="4" applyNumberFormat="1" applyFont="1" applyFill="1" applyBorder="1" applyAlignment="1">
      <alignment horizontal="center" vertical="center"/>
    </xf>
    <xf numFmtId="3" fontId="15" fillId="0" borderId="12" xfId="1" applyNumberFormat="1" applyFont="1" applyFill="1" applyBorder="1" applyAlignment="1">
      <alignment vertical="center"/>
    </xf>
    <xf numFmtId="3" fontId="9" fillId="0" borderId="12" xfId="1" applyNumberFormat="1" applyFont="1" applyFill="1" applyBorder="1"/>
    <xf numFmtId="0" fontId="3" fillId="0" borderId="16" xfId="1" applyNumberFormat="1" applyFont="1" applyBorder="1" applyAlignment="1">
      <alignment horizontal="center" vertical="center"/>
    </xf>
    <xf numFmtId="0" fontId="3" fillId="0" borderId="16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vertical="center"/>
    </xf>
    <xf numFmtId="3" fontId="4" fillId="0" borderId="1" xfId="1" applyNumberFormat="1" applyFont="1" applyFill="1" applyBorder="1"/>
    <xf numFmtId="3" fontId="4" fillId="0" borderId="18" xfId="1" applyNumberFormat="1" applyFont="1" applyFill="1" applyBorder="1"/>
    <xf numFmtId="0" fontId="3" fillId="0" borderId="17" xfId="1" applyNumberFormat="1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>
      <alignment vertical="center"/>
    </xf>
    <xf numFmtId="3" fontId="4" fillId="0" borderId="12" xfId="1" applyNumberFormat="1" applyFont="1" applyFill="1" applyBorder="1"/>
    <xf numFmtId="3" fontId="4" fillId="0" borderId="19" xfId="1" applyNumberFormat="1" applyFont="1" applyFill="1" applyBorder="1"/>
    <xf numFmtId="3" fontId="3" fillId="0" borderId="1" xfId="6" applyNumberFormat="1" applyFont="1" applyFill="1" applyBorder="1"/>
    <xf numFmtId="0" fontId="3" fillId="0" borderId="17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vertical="center"/>
    </xf>
    <xf numFmtId="0" fontId="13" fillId="0" borderId="16" xfId="1" applyNumberFormat="1" applyFont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left" vertical="center"/>
    </xf>
    <xf numFmtId="3" fontId="13" fillId="0" borderId="1" xfId="1" applyNumberFormat="1" applyFont="1" applyFill="1" applyBorder="1" applyAlignment="1">
      <alignment vertical="center"/>
    </xf>
    <xf numFmtId="164" fontId="13" fillId="0" borderId="18" xfId="1" applyNumberFormat="1" applyFont="1" applyBorder="1"/>
    <xf numFmtId="3" fontId="13" fillId="0" borderId="1" xfId="1" applyNumberFormat="1" applyFont="1" applyBorder="1" applyAlignment="1">
      <alignment vertical="center"/>
    </xf>
    <xf numFmtId="0" fontId="13" fillId="0" borderId="17" xfId="1" applyNumberFormat="1" applyFont="1" applyBorder="1" applyAlignment="1">
      <alignment horizontal="center" vertical="center"/>
    </xf>
    <xf numFmtId="3" fontId="13" fillId="0" borderId="12" xfId="1" applyNumberFormat="1" applyFont="1" applyFill="1" applyBorder="1" applyAlignment="1">
      <alignment vertical="center"/>
    </xf>
    <xf numFmtId="3" fontId="19" fillId="0" borderId="12" xfId="1" applyNumberFormat="1" applyFont="1" applyBorder="1"/>
    <xf numFmtId="3" fontId="19" fillId="0" borderId="19" xfId="1" applyNumberFormat="1" applyFont="1" applyBorder="1"/>
    <xf numFmtId="0" fontId="3" fillId="0" borderId="16" xfId="1" quotePrefix="1" applyNumberFormat="1" applyFont="1" applyBorder="1" applyAlignment="1">
      <alignment horizontal="center" vertical="center"/>
    </xf>
    <xf numFmtId="3" fontId="13" fillId="0" borderId="1" xfId="1" applyNumberFormat="1" applyFont="1" applyBorder="1"/>
    <xf numFmtId="3" fontId="13" fillId="0" borderId="18" xfId="1" applyNumberFormat="1" applyFont="1" applyBorder="1"/>
    <xf numFmtId="0" fontId="3" fillId="0" borderId="17" xfId="1" quotePrefix="1" applyNumberFormat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2" xfId="1" applyNumberFormat="1" applyFont="1" applyBorder="1"/>
    <xf numFmtId="3" fontId="13" fillId="0" borderId="19" xfId="1" applyNumberFormat="1" applyFont="1" applyBorder="1"/>
    <xf numFmtId="0" fontId="3" fillId="0" borderId="16" xfId="3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0" borderId="17" xfId="3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0" fontId="3" fillId="0" borderId="0" xfId="3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3" fontId="4" fillId="0" borderId="0" xfId="1" applyNumberFormat="1" applyFont="1" applyBorder="1"/>
    <xf numFmtId="0" fontId="3" fillId="0" borderId="16" xfId="3" quotePrefix="1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vertical="center"/>
    </xf>
    <xf numFmtId="0" fontId="3" fillId="0" borderId="1" xfId="0" applyFont="1" applyBorder="1"/>
    <xf numFmtId="0" fontId="3" fillId="0" borderId="17" xfId="3" quotePrefix="1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/>
    <xf numFmtId="3" fontId="3" fillId="0" borderId="12" xfId="3" applyNumberFormat="1" applyFont="1" applyFill="1" applyBorder="1"/>
    <xf numFmtId="0" fontId="4" fillId="0" borderId="16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/>
    </xf>
    <xf numFmtId="0" fontId="11" fillId="0" borderId="17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vertical="center"/>
    </xf>
    <xf numFmtId="165" fontId="13" fillId="0" borderId="1" xfId="1" applyNumberFormat="1" applyFont="1" applyBorder="1" applyAlignment="1">
      <alignment horizontal="left"/>
    </xf>
    <xf numFmtId="0" fontId="13" fillId="0" borderId="1" xfId="0" applyNumberFormat="1" applyFont="1" applyBorder="1"/>
    <xf numFmtId="165" fontId="13" fillId="0" borderId="1" xfId="1" applyNumberFormat="1" applyFont="1" applyFill="1" applyBorder="1"/>
    <xf numFmtId="0" fontId="9" fillId="4" borderId="1" xfId="1" applyNumberFormat="1" applyFont="1" applyFill="1" applyBorder="1"/>
    <xf numFmtId="164" fontId="13" fillId="4" borderId="1" xfId="1" applyNumberFormat="1" applyFont="1" applyFill="1" applyBorder="1"/>
    <xf numFmtId="41" fontId="16" fillId="4" borderId="18" xfId="2" applyFont="1" applyFill="1" applyBorder="1"/>
    <xf numFmtId="165" fontId="13" fillId="0" borderId="1" xfId="1" applyNumberFormat="1" applyFont="1" applyBorder="1"/>
    <xf numFmtId="165" fontId="13" fillId="0" borderId="18" xfId="1" applyNumberFormat="1" applyFont="1" applyBorder="1"/>
    <xf numFmtId="0" fontId="13" fillId="0" borderId="16" xfId="1" applyNumberFormat="1" applyFont="1" applyBorder="1" applyAlignment="1">
      <alignment horizontal="center"/>
    </xf>
    <xf numFmtId="0" fontId="13" fillId="0" borderId="17" xfId="1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2" xfId="0" applyNumberFormat="1" applyFont="1" applyBorder="1"/>
    <xf numFmtId="164" fontId="3" fillId="0" borderId="32" xfId="1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NumberFormat="1" applyFont="1" applyBorder="1"/>
    <xf numFmtId="3" fontId="3" fillId="0" borderId="2" xfId="1" applyNumberFormat="1" applyFont="1" applyBorder="1" applyAlignment="1">
      <alignment vertical="center"/>
    </xf>
    <xf numFmtId="41" fontId="3" fillId="0" borderId="2" xfId="2" applyFont="1" applyBorder="1"/>
    <xf numFmtId="0" fontId="3" fillId="0" borderId="2" xfId="0" applyFont="1" applyBorder="1"/>
    <xf numFmtId="43" fontId="3" fillId="0" borderId="2" xfId="1" applyFont="1" applyBorder="1" applyAlignment="1">
      <alignment vertical="center"/>
    </xf>
    <xf numFmtId="43" fontId="3" fillId="0" borderId="2" xfId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NumberFormat="1" applyFont="1" applyBorder="1"/>
    <xf numFmtId="164" fontId="3" fillId="0" borderId="4" xfId="1" applyNumberFormat="1" applyFont="1" applyBorder="1"/>
    <xf numFmtId="166" fontId="1" fillId="4" borderId="15" xfId="1" applyNumberFormat="1" applyFont="1" applyFill="1" applyBorder="1" applyAlignment="1">
      <alignment horizontal="center"/>
    </xf>
    <xf numFmtId="166" fontId="1" fillId="4" borderId="11" xfId="1" applyNumberFormat="1" applyFont="1" applyFill="1" applyBorder="1" applyAlignment="1">
      <alignment horizontal="left"/>
    </xf>
    <xf numFmtId="166" fontId="3" fillId="4" borderId="11" xfId="1" applyNumberFormat="1" applyFont="1" applyFill="1" applyBorder="1"/>
    <xf numFmtId="166" fontId="3" fillId="4" borderId="20" xfId="1" applyNumberFormat="1" applyFont="1" applyFill="1" applyBorder="1"/>
    <xf numFmtId="166" fontId="3" fillId="4" borderId="16" xfId="1" applyNumberFormat="1" applyFont="1" applyFill="1" applyBorder="1" applyAlignment="1">
      <alignment horizontal="right"/>
    </xf>
    <xf numFmtId="166" fontId="3" fillId="4" borderId="1" xfId="1" applyNumberFormat="1" applyFont="1" applyFill="1" applyBorder="1" applyAlignment="1">
      <alignment horizontal="left"/>
    </xf>
    <xf numFmtId="166" fontId="3" fillId="4" borderId="1" xfId="1" applyNumberFormat="1" applyFont="1" applyFill="1" applyBorder="1" applyAlignment="1" applyProtection="1"/>
    <xf numFmtId="166" fontId="3" fillId="4" borderId="18" xfId="1" applyNumberFormat="1" applyFont="1" applyFill="1" applyBorder="1" applyAlignment="1" applyProtection="1"/>
    <xf numFmtId="166" fontId="3" fillId="4" borderId="33" xfId="1" applyNumberFormat="1" applyFont="1" applyFill="1" applyBorder="1" applyAlignment="1">
      <alignment horizontal="left"/>
    </xf>
    <xf numFmtId="166" fontId="1" fillId="4" borderId="16" xfId="1" applyNumberFormat="1" applyFont="1" applyFill="1" applyBorder="1" applyAlignment="1">
      <alignment horizontal="center"/>
    </xf>
    <xf numFmtId="166" fontId="1" fillId="4" borderId="1" xfId="1" applyNumberFormat="1" applyFont="1" applyFill="1" applyBorder="1" applyAlignment="1">
      <alignment horizontal="left"/>
    </xf>
    <xf numFmtId="166" fontId="3" fillId="4" borderId="16" xfId="1" applyNumberFormat="1" applyFont="1" applyFill="1" applyBorder="1"/>
    <xf numFmtId="166" fontId="3" fillId="4" borderId="16" xfId="1" applyNumberFormat="1" applyFont="1" applyFill="1" applyBorder="1" applyAlignment="1">
      <alignment vertical="center"/>
    </xf>
    <xf numFmtId="166" fontId="3" fillId="4" borderId="1" xfId="1" applyNumberFormat="1" applyFont="1" applyFill="1" applyBorder="1" applyAlignment="1">
      <alignment horizontal="left" vertical="center"/>
    </xf>
    <xf numFmtId="166" fontId="3" fillId="4" borderId="1" xfId="1" applyNumberFormat="1" applyFont="1" applyFill="1" applyBorder="1" applyAlignment="1" applyProtection="1">
      <alignment vertical="center"/>
    </xf>
    <xf numFmtId="166" fontId="3" fillId="4" borderId="18" xfId="1" applyNumberFormat="1" applyFont="1" applyFill="1" applyBorder="1" applyAlignment="1" applyProtection="1">
      <alignment vertical="center"/>
    </xf>
    <xf numFmtId="166" fontId="3" fillId="4" borderId="33" xfId="1" applyNumberFormat="1" applyFont="1" applyFill="1" applyBorder="1" applyAlignment="1">
      <alignment horizontal="left" vertical="top" wrapText="1"/>
    </xf>
    <xf numFmtId="166" fontId="11" fillId="4" borderId="1" xfId="1" applyNumberFormat="1" applyFont="1" applyFill="1" applyBorder="1" applyAlignment="1">
      <alignment vertical="top" wrapText="1"/>
    </xf>
    <xf numFmtId="166" fontId="3" fillId="4" borderId="33" xfId="1" applyNumberFormat="1" applyFont="1" applyFill="1" applyBorder="1" applyAlignment="1">
      <alignment horizontal="left" vertical="center"/>
    </xf>
    <xf numFmtId="166" fontId="3" fillId="4" borderId="1" xfId="1" applyNumberFormat="1" applyFont="1" applyFill="1" applyBorder="1"/>
    <xf numFmtId="166" fontId="3" fillId="4" borderId="18" xfId="1" applyNumberFormat="1" applyFont="1" applyFill="1" applyBorder="1"/>
    <xf numFmtId="166" fontId="3" fillId="4" borderId="17" xfId="1" applyNumberFormat="1" applyFont="1" applyFill="1" applyBorder="1"/>
    <xf numFmtId="166" fontId="11" fillId="4" borderId="12" xfId="1" applyNumberFormat="1" applyFont="1" applyFill="1" applyBorder="1"/>
    <xf numFmtId="166" fontId="3" fillId="4" borderId="12" xfId="1" applyNumberFormat="1" applyFont="1" applyFill="1" applyBorder="1"/>
    <xf numFmtId="166" fontId="3" fillId="4" borderId="19" xfId="1" applyNumberFormat="1" applyFont="1" applyFill="1" applyBorder="1"/>
    <xf numFmtId="166" fontId="3" fillId="4" borderId="34" xfId="1" applyNumberFormat="1" applyFont="1" applyFill="1" applyBorder="1" applyAlignment="1">
      <alignment horizontal="left"/>
    </xf>
    <xf numFmtId="166" fontId="0" fillId="0" borderId="0" xfId="0" applyNumberFormat="1"/>
    <xf numFmtId="41" fontId="0" fillId="0" borderId="0" xfId="0" applyNumberFormat="1"/>
    <xf numFmtId="164" fontId="0" fillId="0" borderId="0" xfId="0" applyNumberFormat="1"/>
    <xf numFmtId="166" fontId="3" fillId="4" borderId="12" xfId="1" applyNumberFormat="1" applyFont="1" applyFill="1" applyBorder="1" applyAlignment="1" applyProtection="1"/>
    <xf numFmtId="166" fontId="3" fillId="4" borderId="19" xfId="1" applyNumberFormat="1" applyFont="1" applyFill="1" applyBorder="1" applyAlignment="1" applyProtection="1"/>
    <xf numFmtId="3" fontId="2" fillId="3" borderId="0" xfId="1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/>
    </xf>
    <xf numFmtId="0" fontId="1" fillId="4" borderId="16" xfId="1" applyNumberFormat="1" applyFont="1" applyFill="1" applyBorder="1" applyAlignment="1">
      <alignment horizontal="center"/>
    </xf>
    <xf numFmtId="165" fontId="3" fillId="4" borderId="18" xfId="1" applyNumberFormat="1" applyFont="1" applyFill="1" applyBorder="1"/>
    <xf numFmtId="0" fontId="3" fillId="4" borderId="16" xfId="1" applyNumberFormat="1" applyFont="1" applyFill="1" applyBorder="1" applyAlignment="1">
      <alignment horizontal="center"/>
    </xf>
    <xf numFmtId="165" fontId="7" fillId="4" borderId="1" xfId="1" applyNumberFormat="1" applyFont="1" applyFill="1" applyBorder="1"/>
    <xf numFmtId="0" fontId="1" fillId="4" borderId="17" xfId="1" applyNumberFormat="1" applyFont="1" applyFill="1" applyBorder="1" applyAlignment="1">
      <alignment horizontal="center"/>
    </xf>
    <xf numFmtId="165" fontId="1" fillId="4" borderId="12" xfId="1" applyNumberFormat="1" applyFont="1" applyFill="1" applyBorder="1"/>
    <xf numFmtId="41" fontId="3" fillId="4" borderId="12" xfId="2" applyFont="1" applyFill="1" applyBorder="1"/>
    <xf numFmtId="164" fontId="3" fillId="4" borderId="12" xfId="1" applyNumberFormat="1" applyFont="1" applyFill="1" applyBorder="1"/>
    <xf numFmtId="41" fontId="3" fillId="4" borderId="12" xfId="0" applyNumberFormat="1" applyFont="1" applyFill="1" applyBorder="1" applyAlignment="1">
      <alignment horizontal="left"/>
    </xf>
    <xf numFmtId="41" fontId="3" fillId="4" borderId="19" xfId="0" applyNumberFormat="1" applyFont="1" applyFill="1" applyBorder="1" applyAlignment="1">
      <alignment horizontal="left"/>
    </xf>
    <xf numFmtId="165" fontId="3" fillId="4" borderId="14" xfId="1" applyNumberFormat="1" applyFont="1" applyFill="1" applyBorder="1"/>
    <xf numFmtId="41" fontId="3" fillId="4" borderId="14" xfId="2" applyFont="1" applyFill="1" applyBorder="1"/>
    <xf numFmtId="0" fontId="12" fillId="0" borderId="28" xfId="0" applyFont="1" applyBorder="1" applyAlignment="1">
      <alignment horizontal="center" vertical="center"/>
    </xf>
    <xf numFmtId="164" fontId="3" fillId="0" borderId="24" xfId="1" applyNumberFormat="1" applyFont="1" applyBorder="1"/>
    <xf numFmtId="0" fontId="12" fillId="0" borderId="28" xfId="0" applyFont="1" applyBorder="1" applyAlignment="1">
      <alignment horizontal="center"/>
    </xf>
    <xf numFmtId="41" fontId="3" fillId="0" borderId="2" xfId="0" applyNumberFormat="1" applyFont="1" applyBorder="1"/>
    <xf numFmtId="41" fontId="3" fillId="0" borderId="24" xfId="2" applyFont="1" applyBorder="1"/>
    <xf numFmtId="0" fontId="3" fillId="0" borderId="2" xfId="1" applyNumberFormat="1" applyFont="1" applyFill="1" applyBorder="1"/>
    <xf numFmtId="0" fontId="3" fillId="0" borderId="2" xfId="1" applyNumberFormat="1" applyFont="1" applyBorder="1"/>
    <xf numFmtId="0" fontId="3" fillId="0" borderId="24" xfId="0" applyFont="1" applyBorder="1"/>
    <xf numFmtId="0" fontId="3" fillId="0" borderId="2" xfId="0" applyNumberFormat="1" applyFont="1" applyBorder="1" applyAlignment="1">
      <alignment horizontal="left"/>
    </xf>
    <xf numFmtId="165" fontId="3" fillId="0" borderId="24" xfId="1" applyNumberFormat="1" applyFont="1" applyBorder="1"/>
    <xf numFmtId="166" fontId="10" fillId="0" borderId="2" xfId="1" applyNumberFormat="1" applyFont="1" applyBorder="1"/>
    <xf numFmtId="0" fontId="15" fillId="0" borderId="2" xfId="0" applyNumberFormat="1" applyFont="1" applyBorder="1" applyAlignment="1">
      <alignment horizontal="left"/>
    </xf>
    <xf numFmtId="0" fontId="15" fillId="0" borderId="2" xfId="0" applyNumberFormat="1" applyFont="1" applyBorder="1"/>
    <xf numFmtId="166" fontId="21" fillId="0" borderId="2" xfId="1" applyNumberFormat="1" applyFont="1" applyBorder="1"/>
    <xf numFmtId="166" fontId="9" fillId="0" borderId="2" xfId="1" applyNumberFormat="1" applyFont="1" applyBorder="1"/>
    <xf numFmtId="166" fontId="9" fillId="4" borderId="2" xfId="1" applyNumberFormat="1" applyFont="1" applyFill="1" applyBorder="1"/>
    <xf numFmtId="41" fontId="15" fillId="0" borderId="2" xfId="0" applyNumberFormat="1" applyFont="1" applyBorder="1"/>
    <xf numFmtId="41" fontId="15" fillId="0" borderId="2" xfId="2" applyFont="1" applyBorder="1"/>
    <xf numFmtId="41" fontId="15" fillId="0" borderId="24" xfId="2" applyFont="1" applyBorder="1"/>
    <xf numFmtId="0" fontId="3" fillId="0" borderId="2" xfId="3" applyNumberFormat="1" applyFont="1" applyFill="1" applyBorder="1"/>
    <xf numFmtId="0" fontId="3" fillId="0" borderId="2" xfId="0" applyNumberFormat="1" applyFont="1" applyFill="1" applyBorder="1"/>
    <xf numFmtId="0" fontId="4" fillId="0" borderId="2" xfId="0" applyNumberFormat="1" applyFont="1" applyBorder="1"/>
    <xf numFmtId="0" fontId="3" fillId="0" borderId="2" xfId="1" applyNumberFormat="1" applyFont="1" applyBorder="1" applyAlignment="1">
      <alignment vertical="center"/>
    </xf>
    <xf numFmtId="1" fontId="3" fillId="0" borderId="2" xfId="1" applyNumberFormat="1" applyFont="1" applyFill="1" applyBorder="1"/>
    <xf numFmtId="3" fontId="3" fillId="0" borderId="2" xfId="1" applyNumberFormat="1" applyFont="1" applyBorder="1"/>
    <xf numFmtId="0" fontId="0" fillId="0" borderId="35" xfId="0" applyBorder="1"/>
    <xf numFmtId="1" fontId="3" fillId="0" borderId="36" xfId="1" applyNumberFormat="1" applyFont="1" applyBorder="1"/>
    <xf numFmtId="41" fontId="3" fillId="0" borderId="36" xfId="2" applyFont="1" applyBorder="1"/>
    <xf numFmtId="41" fontId="3" fillId="0" borderId="36" xfId="0" applyNumberFormat="1" applyFont="1" applyBorder="1"/>
    <xf numFmtId="41" fontId="3" fillId="0" borderId="37" xfId="2" applyFont="1" applyBorder="1"/>
    <xf numFmtId="0" fontId="0" fillId="0" borderId="0" xfId="0" applyFont="1"/>
    <xf numFmtId="41" fontId="13" fillId="0" borderId="0" xfId="2" applyFont="1" applyFill="1" applyBorder="1"/>
    <xf numFmtId="3" fontId="0" fillId="0" borderId="49" xfId="0" applyNumberFormat="1" applyBorder="1"/>
    <xf numFmtId="0" fontId="0" fillId="0" borderId="49" xfId="0" applyBorder="1"/>
    <xf numFmtId="3" fontId="0" fillId="0" borderId="49" xfId="0" applyNumberFormat="1" applyFill="1" applyBorder="1"/>
    <xf numFmtId="165" fontId="15" fillId="0" borderId="0" xfId="1" applyNumberFormat="1" applyFont="1"/>
    <xf numFmtId="0" fontId="11" fillId="0" borderId="16" xfId="0" applyFont="1" applyBorder="1"/>
    <xf numFmtId="0" fontId="11" fillId="0" borderId="18" xfId="0" applyFont="1" applyBorder="1"/>
    <xf numFmtId="166" fontId="11" fillId="0" borderId="18" xfId="1" applyNumberFormat="1" applyFont="1" applyBorder="1"/>
    <xf numFmtId="0" fontId="11" fillId="4" borderId="16" xfId="0" applyFont="1" applyFill="1" applyBorder="1"/>
    <xf numFmtId="166" fontId="11" fillId="4" borderId="18" xfId="1" applyNumberFormat="1" applyFont="1" applyFill="1" applyBorder="1"/>
    <xf numFmtId="43" fontId="0" fillId="0" borderId="0" xfId="0" applyNumberFormat="1"/>
    <xf numFmtId="0" fontId="11" fillId="0" borderId="17" xfId="0" applyFont="1" applyBorder="1"/>
    <xf numFmtId="166" fontId="11" fillId="0" borderId="19" xfId="1" applyNumberFormat="1" applyFont="1" applyBorder="1"/>
    <xf numFmtId="0" fontId="11" fillId="0" borderId="0" xfId="0" applyFont="1" applyBorder="1"/>
    <xf numFmtId="166" fontId="11" fillId="0" borderId="0" xfId="1" applyNumberFormat="1" applyFont="1" applyBorder="1"/>
    <xf numFmtId="0" fontId="0" fillId="0" borderId="0" xfId="0" applyBorder="1"/>
    <xf numFmtId="0" fontId="15" fillId="0" borderId="2" xfId="0" applyFont="1" applyBorder="1"/>
    <xf numFmtId="0" fontId="15" fillId="0" borderId="24" xfId="0" applyFont="1" applyBorder="1"/>
    <xf numFmtId="166" fontId="15" fillId="0" borderId="2" xfId="1" applyNumberFormat="1" applyFont="1" applyBorder="1"/>
    <xf numFmtId="166" fontId="15" fillId="0" borderId="24" xfId="1" applyNumberFormat="1" applyFont="1" applyBorder="1"/>
    <xf numFmtId="166" fontId="15" fillId="0" borderId="2" xfId="1" applyNumberFormat="1" applyFont="1" applyBorder="1" applyAlignment="1">
      <alignment horizontal="right"/>
    </xf>
    <xf numFmtId="166" fontId="15" fillId="0" borderId="24" xfId="1" applyNumberFormat="1" applyFont="1" applyBorder="1" applyAlignment="1">
      <alignment horizontal="right"/>
    </xf>
    <xf numFmtId="166" fontId="1" fillId="0" borderId="2" xfId="0" applyNumberFormat="1" applyFont="1" applyBorder="1"/>
    <xf numFmtId="166" fontId="15" fillId="4" borderId="2" xfId="1" applyNumberFormat="1" applyFont="1" applyFill="1" applyBorder="1"/>
    <xf numFmtId="166" fontId="15" fillId="4" borderId="2" xfId="1" applyNumberFormat="1" applyFont="1" applyFill="1" applyBorder="1" applyAlignment="1">
      <alignment horizontal="right"/>
    </xf>
    <xf numFmtId="166" fontId="15" fillId="4" borderId="24" xfId="1" applyNumberFormat="1" applyFont="1" applyFill="1" applyBorder="1" applyAlignment="1">
      <alignment horizontal="right"/>
    </xf>
    <xf numFmtId="166" fontId="15" fillId="0" borderId="2" xfId="0" applyNumberFormat="1" applyFont="1" applyBorder="1"/>
    <xf numFmtId="166" fontId="15" fillId="0" borderId="24" xfId="0" applyNumberFormat="1" applyFont="1" applyBorder="1"/>
    <xf numFmtId="166" fontId="3" fillId="0" borderId="2" xfId="0" applyNumberFormat="1" applyFont="1" applyBorder="1"/>
    <xf numFmtId="166" fontId="3" fillId="0" borderId="2" xfId="1" applyNumberFormat="1" applyFont="1" applyBorder="1"/>
    <xf numFmtId="166" fontId="3" fillId="0" borderId="24" xfId="0" applyNumberFormat="1" applyFont="1" applyBorder="1"/>
    <xf numFmtId="0" fontId="14" fillId="0" borderId="2" xfId="0" applyFont="1" applyBorder="1"/>
    <xf numFmtId="166" fontId="15" fillId="0" borderId="1" xfId="1" applyNumberFormat="1" applyFont="1" applyBorder="1"/>
    <xf numFmtId="166" fontId="15" fillId="0" borderId="18" xfId="1" applyNumberFormat="1" applyFont="1" applyBorder="1"/>
    <xf numFmtId="0" fontId="15" fillId="0" borderId="2" xfId="0" applyFont="1" applyBorder="1" applyAlignment="1">
      <alignment horizontal="left"/>
    </xf>
    <xf numFmtId="0" fontId="1" fillId="0" borderId="2" xfId="5" applyNumberFormat="1" applyFont="1" applyFill="1" applyBorder="1"/>
    <xf numFmtId="166" fontId="15" fillId="0" borderId="36" xfId="1" applyNumberFormat="1" applyFont="1" applyBorder="1" applyAlignment="1">
      <alignment horizontal="right"/>
    </xf>
    <xf numFmtId="0" fontId="12" fillId="0" borderId="59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/>
    </xf>
    <xf numFmtId="0" fontId="0" fillId="0" borderId="59" xfId="0" applyFont="1" applyBorder="1"/>
    <xf numFmtId="0" fontId="0" fillId="0" borderId="46" xfId="0" applyFont="1" applyBorder="1"/>
    <xf numFmtId="0" fontId="3" fillId="0" borderId="2" xfId="5" applyNumberFormat="1" applyFont="1" applyBorder="1"/>
    <xf numFmtId="167" fontId="3" fillId="0" borderId="2" xfId="0" applyNumberFormat="1" applyFont="1" applyBorder="1"/>
    <xf numFmtId="0" fontId="3" fillId="0" borderId="1" xfId="0" applyNumberFormat="1" applyFont="1" applyBorder="1" applyAlignment="1">
      <alignment horizontal="left"/>
    </xf>
    <xf numFmtId="3" fontId="3" fillId="0" borderId="14" xfId="1" applyNumberFormat="1" applyFont="1" applyBorder="1"/>
    <xf numFmtId="0" fontId="3" fillId="0" borderId="60" xfId="1" applyNumberFormat="1" applyFont="1" applyFill="1" applyBorder="1"/>
    <xf numFmtId="0" fontId="4" fillId="0" borderId="60" xfId="0" applyNumberFormat="1" applyFont="1" applyBorder="1"/>
    <xf numFmtId="3" fontId="3" fillId="0" borderId="1" xfId="1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1" fontId="3" fillId="0" borderId="1" xfId="1" applyNumberFormat="1" applyFont="1" applyFill="1" applyBorder="1"/>
    <xf numFmtId="164" fontId="4" fillId="0" borderId="1" xfId="1" applyNumberFormat="1" applyFont="1" applyBorder="1"/>
    <xf numFmtId="164" fontId="3" fillId="0" borderId="5" xfId="1" applyNumberFormat="1" applyFont="1" applyBorder="1"/>
    <xf numFmtId="164" fontId="3" fillId="0" borderId="14" xfId="1" applyNumberFormat="1" applyFont="1" applyBorder="1"/>
    <xf numFmtId="0" fontId="3" fillId="0" borderId="1" xfId="1" applyNumberFormat="1" applyFont="1" applyBorder="1" applyAlignment="1">
      <alignment horizontal="right"/>
    </xf>
    <xf numFmtId="0" fontId="3" fillId="0" borderId="1" xfId="1" quotePrefix="1" applyNumberFormat="1" applyFont="1" applyFill="1" applyBorder="1" applyAlignment="1">
      <alignment horizontal="right"/>
    </xf>
    <xf numFmtId="0" fontId="3" fillId="0" borderId="1" xfId="1" applyNumberFormat="1" applyFont="1" applyFill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0" fontId="3" fillId="0" borderId="1" xfId="1" quotePrefix="1" applyNumberFormat="1" applyFont="1" applyBorder="1" applyAlignment="1">
      <alignment horizontal="right"/>
    </xf>
    <xf numFmtId="0" fontId="3" fillId="0" borderId="1" xfId="1" applyNumberFormat="1" applyFont="1" applyBorder="1" applyAlignment="1" applyProtection="1"/>
    <xf numFmtId="0" fontId="3" fillId="0" borderId="12" xfId="1" quotePrefix="1" applyNumberFormat="1" applyFont="1" applyBorder="1" applyAlignment="1">
      <alignment horizontal="right"/>
    </xf>
    <xf numFmtId="0" fontId="3" fillId="0" borderId="12" xfId="1" applyNumberFormat="1" applyFont="1" applyBorder="1"/>
    <xf numFmtId="164" fontId="4" fillId="0" borderId="12" xfId="1" applyNumberFormat="1" applyFont="1" applyBorder="1"/>
    <xf numFmtId="0" fontId="3" fillId="0" borderId="14" xfId="1" quotePrefix="1" applyNumberFormat="1" applyFont="1" applyBorder="1" applyAlignment="1">
      <alignment horizontal="right"/>
    </xf>
    <xf numFmtId="0" fontId="3" fillId="0" borderId="14" xfId="1" applyNumberFormat="1" applyFont="1" applyBorder="1" applyAlignment="1">
      <alignment vertical="center"/>
    </xf>
    <xf numFmtId="164" fontId="4" fillId="0" borderId="14" xfId="1" applyNumberFormat="1" applyFont="1" applyBorder="1"/>
    <xf numFmtId="0" fontId="3" fillId="0" borderId="1" xfId="0" applyNumberFormat="1" applyFont="1" applyBorder="1" applyAlignment="1"/>
    <xf numFmtId="0" fontId="4" fillId="0" borderId="1" xfId="0" applyNumberFormat="1" applyFont="1" applyBorder="1"/>
    <xf numFmtId="3" fontId="3" fillId="0" borderId="1" xfId="1" applyNumberFormat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3" fontId="3" fillId="0" borderId="14" xfId="0" applyNumberFormat="1" applyFont="1" applyBorder="1" applyAlignment="1" applyProtection="1"/>
    <xf numFmtId="3" fontId="3" fillId="0" borderId="1" xfId="0" applyNumberFormat="1" applyFont="1" applyBorder="1" applyAlignment="1" applyProtection="1"/>
    <xf numFmtId="3" fontId="3" fillId="0" borderId="1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quotePrefix="1" applyNumberFormat="1" applyFont="1" applyBorder="1" applyAlignment="1">
      <alignment horizontal="right"/>
    </xf>
    <xf numFmtId="3" fontId="3" fillId="0" borderId="9" xfId="0" applyNumberFormat="1" applyFont="1" applyFill="1" applyBorder="1"/>
    <xf numFmtId="3" fontId="3" fillId="0" borderId="9" xfId="0" applyNumberFormat="1" applyFont="1" applyBorder="1"/>
    <xf numFmtId="3" fontId="3" fillId="0" borderId="12" xfId="0" quotePrefix="1" applyNumberFormat="1" applyFont="1" applyBorder="1" applyAlignment="1">
      <alignment horizontal="right"/>
    </xf>
    <xf numFmtId="3" fontId="3" fillId="0" borderId="31" xfId="0" applyNumberFormat="1" applyFont="1" applyFill="1" applyBorder="1"/>
    <xf numFmtId="3" fontId="3" fillId="0" borderId="14" xfId="0" quotePrefix="1" applyNumberFormat="1" applyFont="1" applyBorder="1" applyAlignment="1">
      <alignment horizontal="right"/>
    </xf>
    <xf numFmtId="3" fontId="3" fillId="0" borderId="62" xfId="0" applyNumberFormat="1" applyFont="1" applyFill="1" applyBorder="1"/>
    <xf numFmtId="164" fontId="4" fillId="0" borderId="4" xfId="1" applyNumberFormat="1" applyFont="1" applyBorder="1"/>
    <xf numFmtId="0" fontId="3" fillId="0" borderId="6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4" fillId="0" borderId="0" xfId="1" applyNumberFormat="1" applyFont="1"/>
    <xf numFmtId="0" fontId="3" fillId="0" borderId="63" xfId="0" applyFont="1" applyBorder="1"/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165" fontId="1" fillId="4" borderId="0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5" fontId="3" fillId="0" borderId="0" xfId="0" applyNumberFormat="1" applyFont="1" applyBorder="1"/>
    <xf numFmtId="43" fontId="3" fillId="0" borderId="0" xfId="0" applyNumberFormat="1" applyFont="1" applyBorder="1"/>
    <xf numFmtId="41" fontId="3" fillId="0" borderId="0" xfId="0" applyNumberFormat="1" applyFont="1" applyBorder="1" applyAlignment="1">
      <alignment horizontal="left"/>
    </xf>
    <xf numFmtId="165" fontId="3" fillId="0" borderId="0" xfId="1" applyNumberFormat="1" applyFont="1"/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Border="1"/>
    <xf numFmtId="165" fontId="13" fillId="4" borderId="49" xfId="1" applyNumberFormat="1" applyFont="1" applyFill="1" applyBorder="1" applyAlignment="1"/>
    <xf numFmtId="166" fontId="13" fillId="4" borderId="49" xfId="1" applyNumberFormat="1" applyFont="1" applyFill="1" applyBorder="1"/>
    <xf numFmtId="165" fontId="13" fillId="4" borderId="49" xfId="1" applyNumberFormat="1" applyFont="1" applyFill="1" applyBorder="1"/>
    <xf numFmtId="166" fontId="25" fillId="4" borderId="49" xfId="1" applyNumberFormat="1" applyFont="1" applyFill="1" applyBorder="1"/>
    <xf numFmtId="166" fontId="9" fillId="4" borderId="49" xfId="1" applyNumberFormat="1" applyFont="1" applyFill="1" applyBorder="1"/>
    <xf numFmtId="165" fontId="24" fillId="4" borderId="49" xfId="1" applyNumberFormat="1" applyFont="1" applyFill="1" applyBorder="1" applyAlignment="1">
      <alignment vertical="top"/>
    </xf>
    <xf numFmtId="43" fontId="13" fillId="4" borderId="49" xfId="1" applyFont="1" applyFill="1" applyBorder="1"/>
    <xf numFmtId="3" fontId="20" fillId="4" borderId="49" xfId="1" applyNumberFormat="1" applyFont="1" applyFill="1" applyBorder="1"/>
    <xf numFmtId="164" fontId="20" fillId="4" borderId="49" xfId="1" applyNumberFormat="1" applyFont="1" applyFill="1" applyBorder="1" applyAlignment="1"/>
    <xf numFmtId="0" fontId="0" fillId="4" borderId="67" xfId="0" applyFill="1" applyBorder="1"/>
    <xf numFmtId="0" fontId="0" fillId="4" borderId="4" xfId="0" applyFill="1" applyBorder="1"/>
    <xf numFmtId="0" fontId="0" fillId="4" borderId="68" xfId="0" applyFill="1" applyBorder="1"/>
    <xf numFmtId="1" fontId="9" fillId="4" borderId="69" xfId="1" applyNumberFormat="1" applyFont="1" applyFill="1" applyBorder="1" applyAlignment="1"/>
    <xf numFmtId="166" fontId="0" fillId="4" borderId="70" xfId="0" applyNumberFormat="1" applyFill="1" applyBorder="1"/>
    <xf numFmtId="1" fontId="9" fillId="4" borderId="71" xfId="1" applyNumberFormat="1" applyFont="1" applyFill="1" applyBorder="1" applyAlignment="1"/>
    <xf numFmtId="43" fontId="13" fillId="4" borderId="72" xfId="1" applyFont="1" applyFill="1" applyBorder="1" applyAlignment="1"/>
    <xf numFmtId="3" fontId="20" fillId="4" borderId="72" xfId="1" applyNumberFormat="1" applyFont="1" applyFill="1" applyBorder="1"/>
    <xf numFmtId="166" fontId="0" fillId="4" borderId="73" xfId="0" applyNumberFormat="1" applyFill="1" applyBorder="1"/>
    <xf numFmtId="41" fontId="3" fillId="0" borderId="4" xfId="2" applyFont="1" applyBorder="1"/>
    <xf numFmtId="41" fontId="3" fillId="0" borderId="4" xfId="0" applyNumberFormat="1" applyFont="1" applyBorder="1"/>
    <xf numFmtId="41" fontId="3" fillId="0" borderId="68" xfId="2" applyFont="1" applyBorder="1"/>
    <xf numFmtId="0" fontId="0" fillId="0" borderId="74" xfId="0" applyFont="1" applyBorder="1"/>
    <xf numFmtId="0" fontId="3" fillId="0" borderId="4" xfId="1" applyNumberFormat="1" applyFont="1" applyBorder="1"/>
    <xf numFmtId="0" fontId="3" fillId="0" borderId="4" xfId="0" applyFont="1" applyBorder="1"/>
    <xf numFmtId="166" fontId="15" fillId="0" borderId="4" xfId="1" applyNumberFormat="1" applyFont="1" applyBorder="1" applyAlignment="1">
      <alignment horizontal="right"/>
    </xf>
    <xf numFmtId="1" fontId="3" fillId="4" borderId="14" xfId="1" applyNumberFormat="1" applyFont="1" applyFill="1" applyBorder="1"/>
    <xf numFmtId="41" fontId="3" fillId="4" borderId="14" xfId="0" applyNumberFormat="1" applyFont="1" applyFill="1" applyBorder="1" applyAlignment="1">
      <alignment horizontal="left"/>
    </xf>
    <xf numFmtId="1" fontId="3" fillId="4" borderId="3" xfId="1" applyNumberFormat="1" applyFont="1" applyFill="1" applyBorder="1"/>
    <xf numFmtId="3" fontId="3" fillId="4" borderId="14" xfId="1" quotePrefix="1" applyNumberFormat="1" applyFont="1" applyFill="1" applyBorder="1" applyAlignment="1">
      <alignment horizontal="center"/>
    </xf>
    <xf numFmtId="3" fontId="3" fillId="4" borderId="14" xfId="1" applyNumberFormat="1" applyFont="1" applyFill="1" applyBorder="1" applyAlignment="1">
      <alignment horizontal="center"/>
    </xf>
    <xf numFmtId="3" fontId="3" fillId="4" borderId="3" xfId="1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3" fontId="3" fillId="0" borderId="14" xfId="0" applyNumberFormat="1" applyFont="1" applyFill="1" applyBorder="1"/>
    <xf numFmtId="166" fontId="9" fillId="0" borderId="14" xfId="1" applyNumberFormat="1" applyFont="1" applyBorder="1"/>
    <xf numFmtId="167" fontId="0" fillId="0" borderId="14" xfId="0" applyNumberFormat="1" applyBorder="1"/>
    <xf numFmtId="167" fontId="0" fillId="0" borderId="22" xfId="0" applyNumberFormat="1" applyBorder="1"/>
    <xf numFmtId="0" fontId="0" fillId="0" borderId="75" xfId="0" applyBorder="1" applyAlignment="1">
      <alignment horizontal="center"/>
    </xf>
    <xf numFmtId="3" fontId="3" fillId="0" borderId="3" xfId="0" applyNumberFormat="1" applyFont="1" applyFill="1" applyBorder="1"/>
    <xf numFmtId="3" fontId="3" fillId="0" borderId="3" xfId="0" applyNumberFormat="1" applyFont="1" applyBorder="1" applyAlignment="1">
      <alignment horizontal="right"/>
    </xf>
    <xf numFmtId="164" fontId="4" fillId="0" borderId="3" xfId="1" applyNumberFormat="1" applyFont="1" applyBorder="1"/>
    <xf numFmtId="166" fontId="9" fillId="0" borderId="3" xfId="1" applyNumberFormat="1" applyFont="1" applyBorder="1"/>
    <xf numFmtId="167" fontId="0" fillId="0" borderId="3" xfId="0" applyNumberFormat="1" applyBorder="1"/>
    <xf numFmtId="167" fontId="0" fillId="0" borderId="29" xfId="0" applyNumberFormat="1" applyBorder="1"/>
    <xf numFmtId="164" fontId="3" fillId="0" borderId="14" xfId="0" applyNumberFormat="1" applyFont="1" applyBorder="1"/>
    <xf numFmtId="3" fontId="3" fillId="0" borderId="76" xfId="0" quotePrefix="1" applyNumberFormat="1" applyFont="1" applyBorder="1" applyAlignment="1">
      <alignment horizontal="right"/>
    </xf>
    <xf numFmtId="3" fontId="3" fillId="0" borderId="77" xfId="0" applyNumberFormat="1" applyFont="1" applyFill="1" applyBorder="1"/>
    <xf numFmtId="3" fontId="3" fillId="0" borderId="76" xfId="0" applyNumberFormat="1" applyFont="1" applyBorder="1" applyAlignment="1">
      <alignment horizontal="right"/>
    </xf>
    <xf numFmtId="41" fontId="3" fillId="4" borderId="54" xfId="2" applyFont="1" applyFill="1" applyBorder="1"/>
    <xf numFmtId="41" fontId="3" fillId="4" borderId="54" xfId="0" applyNumberFormat="1" applyFont="1" applyFill="1" applyBorder="1" applyAlignment="1">
      <alignment horizontal="left"/>
    </xf>
    <xf numFmtId="41" fontId="3" fillId="4" borderId="55" xfId="0" applyNumberFormat="1" applyFont="1" applyFill="1" applyBorder="1" applyAlignment="1">
      <alignment horizontal="left"/>
    </xf>
    <xf numFmtId="41" fontId="3" fillId="4" borderId="57" xfId="2" applyFont="1" applyFill="1" applyBorder="1"/>
    <xf numFmtId="41" fontId="3" fillId="4" borderId="57" xfId="0" applyNumberFormat="1" applyFont="1" applyFill="1" applyBorder="1" applyAlignment="1">
      <alignment horizontal="left"/>
    </xf>
    <xf numFmtId="41" fontId="3" fillId="4" borderId="58" xfId="0" applyNumberFormat="1" applyFont="1" applyFill="1" applyBorder="1" applyAlignment="1">
      <alignment horizontal="left"/>
    </xf>
    <xf numFmtId="0" fontId="0" fillId="4" borderId="0" xfId="0" applyFill="1"/>
    <xf numFmtId="3" fontId="19" fillId="4" borderId="1" xfId="1" applyNumberFormat="1" applyFont="1" applyFill="1" applyBorder="1"/>
    <xf numFmtId="164" fontId="13" fillId="4" borderId="18" xfId="1" applyNumberFormat="1" applyFont="1" applyFill="1" applyBorder="1"/>
    <xf numFmtId="164" fontId="3" fillId="0" borderId="3" xfId="1" applyNumberFormat="1" applyFont="1" applyBorder="1"/>
    <xf numFmtId="165" fontId="3" fillId="0" borderId="13" xfId="1" applyNumberFormat="1" applyFont="1" applyBorder="1" applyAlignment="1">
      <alignment horizontal="left"/>
    </xf>
    <xf numFmtId="0" fontId="3" fillId="0" borderId="13" xfId="1" applyNumberFormat="1" applyFont="1" applyBorder="1"/>
    <xf numFmtId="164" fontId="4" fillId="0" borderId="13" xfId="1" applyNumberFormat="1" applyFont="1" applyBorder="1"/>
    <xf numFmtId="165" fontId="3" fillId="0" borderId="13" xfId="1" applyNumberFormat="1" applyFont="1" applyBorder="1"/>
    <xf numFmtId="3" fontId="3" fillId="0" borderId="1" xfId="1" applyNumberFormat="1" applyFont="1" applyBorder="1" applyAlignment="1">
      <alignment horizontal="right" vertical="center"/>
    </xf>
    <xf numFmtId="3" fontId="3" fillId="0" borderId="71" xfId="1" applyNumberFormat="1" applyFont="1" applyBorder="1" applyAlignment="1">
      <alignment horizontal="center"/>
    </xf>
    <xf numFmtId="164" fontId="3" fillId="0" borderId="72" xfId="1" applyNumberFormat="1" applyFont="1" applyBorder="1"/>
    <xf numFmtId="0" fontId="3" fillId="0" borderId="16" xfId="1" applyNumberFormat="1" applyFont="1" applyBorder="1" applyAlignment="1">
      <alignment horizontal="right"/>
    </xf>
    <xf numFmtId="0" fontId="3" fillId="0" borderId="16" xfId="1" quotePrefix="1" applyNumberFormat="1" applyFont="1" applyFill="1" applyBorder="1" applyAlignment="1">
      <alignment horizontal="right"/>
    </xf>
    <xf numFmtId="0" fontId="3" fillId="0" borderId="16" xfId="1" applyNumberFormat="1" applyFont="1" applyFill="1" applyBorder="1" applyAlignment="1">
      <alignment horizontal="right"/>
    </xf>
    <xf numFmtId="3" fontId="3" fillId="0" borderId="16" xfId="1" applyNumberFormat="1" applyFont="1" applyBorder="1" applyAlignment="1">
      <alignment horizontal="right"/>
    </xf>
    <xf numFmtId="0" fontId="3" fillId="0" borderId="16" xfId="1" quotePrefix="1" applyNumberFormat="1" applyFont="1" applyBorder="1" applyAlignment="1">
      <alignment horizontal="right"/>
    </xf>
    <xf numFmtId="0" fontId="3" fillId="0" borderId="16" xfId="0" applyFont="1" applyBorder="1"/>
    <xf numFmtId="3" fontId="3" fillId="0" borderId="16" xfId="1" applyNumberFormat="1" applyFont="1" applyBorder="1" applyAlignment="1">
      <alignment horizontal="center"/>
    </xf>
    <xf numFmtId="3" fontId="3" fillId="0" borderId="75" xfId="1" applyNumberFormat="1" applyFont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8" xfId="0" applyFont="1" applyBorder="1"/>
    <xf numFmtId="0" fontId="14" fillId="0" borderId="1" xfId="0" applyFont="1" applyBorder="1"/>
    <xf numFmtId="164" fontId="15" fillId="0" borderId="1" xfId="0" applyNumberFormat="1" applyFont="1" applyBorder="1"/>
    <xf numFmtId="164" fontId="15" fillId="0" borderId="18" xfId="0" applyNumberFormat="1" applyFont="1" applyBorder="1"/>
    <xf numFmtId="164" fontId="15" fillId="0" borderId="3" xfId="0" applyNumberFormat="1" applyFont="1" applyBorder="1"/>
    <xf numFmtId="164" fontId="15" fillId="0" borderId="29" xfId="0" applyNumberFormat="1" applyFont="1" applyBorder="1"/>
    <xf numFmtId="164" fontId="15" fillId="0" borderId="72" xfId="0" applyNumberFormat="1" applyFont="1" applyBorder="1"/>
    <xf numFmtId="164" fontId="15" fillId="0" borderId="73" xfId="0" applyNumberFormat="1" applyFont="1" applyBorder="1"/>
    <xf numFmtId="0" fontId="15" fillId="0" borderId="0" xfId="0" applyFont="1"/>
    <xf numFmtId="0" fontId="3" fillId="0" borderId="1" xfId="1" quotePrefix="1" applyNumberFormat="1" applyFont="1" applyFill="1" applyBorder="1" applyAlignment="1">
      <alignment horizontal="left" indent="1"/>
    </xf>
    <xf numFmtId="0" fontId="3" fillId="0" borderId="1" xfId="0" applyNumberFormat="1" applyFont="1" applyBorder="1" applyAlignment="1">
      <alignment horizontal="left" indent="2"/>
    </xf>
    <xf numFmtId="0" fontId="4" fillId="0" borderId="1" xfId="0" applyNumberFormat="1" applyFont="1" applyBorder="1" applyAlignment="1">
      <alignment horizontal="left" indent="2"/>
    </xf>
    <xf numFmtId="1" fontId="3" fillId="0" borderId="1" xfId="1" applyNumberFormat="1" applyFont="1" applyFill="1" applyBorder="1" applyAlignment="1">
      <alignment horizontal="left" indent="2"/>
    </xf>
    <xf numFmtId="3" fontId="3" fillId="0" borderId="1" xfId="1" applyNumberFormat="1" applyFont="1" applyBorder="1" applyAlignment="1">
      <alignment horizontal="left" indent="2"/>
    </xf>
    <xf numFmtId="3" fontId="3" fillId="0" borderId="3" xfId="1" applyNumberFormat="1" applyFont="1" applyBorder="1" applyAlignment="1">
      <alignment horizontal="left" indent="2"/>
    </xf>
    <xf numFmtId="3" fontId="3" fillId="0" borderId="72" xfId="1" applyNumberFormat="1" applyFont="1" applyBorder="1" applyAlignment="1">
      <alignment horizontal="left" indent="2"/>
    </xf>
    <xf numFmtId="165" fontId="3" fillId="0" borderId="78" xfId="1" applyNumberFormat="1" applyFont="1" applyBorder="1"/>
    <xf numFmtId="164" fontId="3" fillId="0" borderId="78" xfId="1" applyNumberFormat="1" applyFont="1" applyBorder="1"/>
    <xf numFmtId="0" fontId="3" fillId="0" borderId="78" xfId="0" applyFont="1" applyBorder="1"/>
    <xf numFmtId="164" fontId="3" fillId="0" borderId="79" xfId="1" applyNumberFormat="1" applyFont="1" applyBorder="1"/>
    <xf numFmtId="3" fontId="3" fillId="0" borderId="0" xfId="1" quotePrefix="1" applyNumberFormat="1" applyFont="1" applyBorder="1" applyAlignment="1">
      <alignment horizontal="right"/>
    </xf>
    <xf numFmtId="164" fontId="3" fillId="0" borderId="0" xfId="1" applyNumberFormat="1" applyFont="1" applyBorder="1"/>
    <xf numFmtId="3" fontId="3" fillId="0" borderId="0" xfId="1" applyNumberFormat="1" applyFont="1" applyFill="1" applyBorder="1"/>
    <xf numFmtId="0" fontId="3" fillId="0" borderId="0" xfId="0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41" fontId="3" fillId="0" borderId="1" xfId="2" applyFont="1" applyBorder="1" applyAlignment="1">
      <alignment horizontal="left"/>
    </xf>
    <xf numFmtId="0" fontId="3" fillId="0" borderId="1" xfId="1" applyNumberFormat="1" applyFont="1" applyBorder="1" applyAlignment="1">
      <alignment horizontal="left" indent="3"/>
    </xf>
    <xf numFmtId="41" fontId="3" fillId="0" borderId="1" xfId="2" applyFont="1" applyBorder="1" applyAlignment="1">
      <alignment vertical="center"/>
    </xf>
    <xf numFmtId="41" fontId="3" fillId="0" borderId="1" xfId="2" applyFont="1" applyFill="1" applyBorder="1"/>
    <xf numFmtId="0" fontId="3" fillId="0" borderId="1" xfId="1" applyNumberFormat="1" applyFont="1" applyFill="1" applyBorder="1" applyAlignment="1">
      <alignment horizontal="left" indent="2"/>
    </xf>
    <xf numFmtId="0" fontId="1" fillId="2" borderId="15" xfId="1" applyNumberFormat="1" applyFont="1" applyFill="1" applyBorder="1" applyAlignment="1">
      <alignment horizontal="center" vertical="center" wrapText="1"/>
    </xf>
    <xf numFmtId="3" fontId="1" fillId="3" borderId="11" xfId="1" applyNumberFormat="1" applyFont="1" applyFill="1" applyBorder="1" applyAlignment="1">
      <alignment horizontal="center" vertical="center"/>
    </xf>
    <xf numFmtId="3" fontId="2" fillId="3" borderId="11" xfId="1" applyNumberFormat="1" applyFont="1" applyFill="1" applyBorder="1" applyAlignment="1">
      <alignment horizontal="center" vertical="center" wrapText="1"/>
    </xf>
    <xf numFmtId="3" fontId="2" fillId="3" borderId="20" xfId="1" applyNumberFormat="1" applyFont="1" applyFill="1" applyBorder="1" applyAlignment="1">
      <alignment horizontal="center" vertical="center" wrapText="1"/>
    </xf>
    <xf numFmtId="41" fontId="15" fillId="0" borderId="1" xfId="2" applyFont="1" applyBorder="1"/>
    <xf numFmtId="0" fontId="15" fillId="0" borderId="16" xfId="0" applyFont="1" applyBorder="1"/>
    <xf numFmtId="0" fontId="15" fillId="0" borderId="16" xfId="0" applyFont="1" applyBorder="1" applyAlignment="1">
      <alignment vertical="top"/>
    </xf>
    <xf numFmtId="0" fontId="3" fillId="0" borderId="16" xfId="0" quotePrefix="1" applyNumberFormat="1" applyFont="1" applyBorder="1" applyAlignment="1">
      <alignment horizontal="right"/>
    </xf>
    <xf numFmtId="0" fontId="3" fillId="0" borderId="16" xfId="0" applyNumberFormat="1" applyFont="1" applyBorder="1" applyAlignment="1">
      <alignment horizontal="right"/>
    </xf>
    <xf numFmtId="3" fontId="3" fillId="0" borderId="16" xfId="1" quotePrefix="1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 indent="3"/>
    </xf>
    <xf numFmtId="3" fontId="3" fillId="0" borderId="17" xfId="1" quotePrefix="1" applyNumberFormat="1" applyFont="1" applyBorder="1" applyAlignment="1">
      <alignment horizontal="right"/>
    </xf>
    <xf numFmtId="166" fontId="0" fillId="0" borderId="1" xfId="1" applyNumberFormat="1" applyFont="1" applyBorder="1"/>
    <xf numFmtId="166" fontId="0" fillId="0" borderId="18" xfId="1" applyNumberFormat="1" applyFont="1" applyBorder="1"/>
    <xf numFmtId="0" fontId="0" fillId="0" borderId="0" xfId="0" applyAlignment="1">
      <alignment horizontal="center" vertical="center"/>
    </xf>
    <xf numFmtId="166" fontId="0" fillId="0" borderId="0" xfId="1" applyNumberFormat="1" applyFont="1"/>
    <xf numFmtId="0" fontId="0" fillId="0" borderId="0" xfId="0" applyAlignment="1">
      <alignment horizontal="center"/>
    </xf>
    <xf numFmtId="0" fontId="3" fillId="0" borderId="5" xfId="5" applyNumberFormat="1" applyFont="1" applyBorder="1"/>
    <xf numFmtId="167" fontId="3" fillId="0" borderId="5" xfId="0" applyNumberFormat="1" applyFont="1" applyBorder="1"/>
    <xf numFmtId="166" fontId="15" fillId="0" borderId="5" xfId="1" applyNumberFormat="1" applyFont="1" applyBorder="1"/>
    <xf numFmtId="166" fontId="15" fillId="0" borderId="80" xfId="1" applyNumberFormat="1" applyFont="1" applyBorder="1"/>
    <xf numFmtId="0" fontId="12" fillId="0" borderId="35" xfId="0" applyFont="1" applyBorder="1" applyAlignment="1">
      <alignment horizontal="center" vertical="center"/>
    </xf>
    <xf numFmtId="0" fontId="3" fillId="0" borderId="36" xfId="5" applyNumberFormat="1" applyFont="1" applyBorder="1"/>
    <xf numFmtId="167" fontId="3" fillId="0" borderId="36" xfId="0" applyNumberFormat="1" applyFont="1" applyBorder="1"/>
    <xf numFmtId="166" fontId="15" fillId="0" borderId="36" xfId="1" applyNumberFormat="1" applyFont="1" applyBorder="1"/>
    <xf numFmtId="166" fontId="15" fillId="0" borderId="37" xfId="1" applyNumberFormat="1" applyFont="1" applyBorder="1"/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 wrapText="1"/>
    </xf>
    <xf numFmtId="0" fontId="1" fillId="2" borderId="32" xfId="1" applyNumberFormat="1" applyFont="1" applyFill="1" applyBorder="1" applyAlignment="1">
      <alignment horizontal="center" vertical="center" wrapText="1"/>
    </xf>
    <xf numFmtId="0" fontId="1" fillId="2" borderId="36" xfId="1" applyNumberFormat="1" applyFont="1" applyFill="1" applyBorder="1" applyAlignment="1">
      <alignment horizontal="center" vertical="center" wrapText="1"/>
    </xf>
    <xf numFmtId="3" fontId="1" fillId="3" borderId="13" xfId="1" applyNumberFormat="1" applyFont="1" applyFill="1" applyBorder="1" applyAlignment="1">
      <alignment horizontal="center" vertical="center"/>
    </xf>
    <xf numFmtId="3" fontId="1" fillId="3" borderId="12" xfId="1" applyNumberFormat="1" applyFont="1" applyFill="1" applyBorder="1" applyAlignment="1">
      <alignment horizontal="center" vertical="center"/>
    </xf>
    <xf numFmtId="164" fontId="1" fillId="2" borderId="13" xfId="1" applyNumberFormat="1" applyFont="1" applyFill="1" applyBorder="1" applyAlignment="1">
      <alignment horizontal="center" vertical="center" wrapText="1"/>
    </xf>
    <xf numFmtId="164" fontId="1" fillId="2" borderId="12" xfId="1" applyNumberFormat="1" applyFont="1" applyFill="1" applyBorder="1" applyAlignment="1">
      <alignment horizontal="center" vertical="center" wrapText="1"/>
    </xf>
    <xf numFmtId="3" fontId="2" fillId="3" borderId="32" xfId="1" applyNumberFormat="1" applyFont="1" applyFill="1" applyBorder="1" applyAlignment="1">
      <alignment horizontal="center" vertical="center" wrapText="1"/>
    </xf>
    <xf numFmtId="3" fontId="2" fillId="3" borderId="36" xfId="1" applyNumberFormat="1" applyFont="1" applyFill="1" applyBorder="1" applyAlignment="1">
      <alignment horizontal="center" vertical="center" wrapText="1"/>
    </xf>
    <xf numFmtId="165" fontId="1" fillId="2" borderId="13" xfId="1" applyNumberFormat="1" applyFont="1" applyFill="1" applyBorder="1" applyAlignment="1">
      <alignment horizontal="center" vertical="center" wrapText="1"/>
    </xf>
    <xf numFmtId="165" fontId="1" fillId="2" borderId="12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3" fontId="1" fillId="6" borderId="41" xfId="1" applyNumberFormat="1" applyFont="1" applyFill="1" applyBorder="1" applyAlignment="1">
      <alignment horizontal="center" vertical="center"/>
    </xf>
    <xf numFmtId="3" fontId="1" fillId="6" borderId="42" xfId="1" applyNumberFormat="1" applyFont="1" applyFill="1" applyBorder="1" applyAlignment="1">
      <alignment horizontal="center" vertical="center"/>
    </xf>
    <xf numFmtId="3" fontId="1" fillId="6" borderId="43" xfId="1" applyNumberFormat="1" applyFont="1" applyFill="1" applyBorder="1" applyAlignment="1">
      <alignment horizontal="center" vertical="center"/>
    </xf>
    <xf numFmtId="0" fontId="12" fillId="5" borderId="38" xfId="0" applyFont="1" applyFill="1" applyBorder="1" applyAlignment="1">
      <alignment horizontal="center"/>
    </xf>
    <xf numFmtId="0" fontId="12" fillId="5" borderId="39" xfId="0" applyFont="1" applyFill="1" applyBorder="1" applyAlignment="1">
      <alignment horizontal="center"/>
    </xf>
    <xf numFmtId="0" fontId="12" fillId="5" borderId="40" xfId="0" applyFont="1" applyFill="1" applyBorder="1" applyAlignment="1">
      <alignment horizontal="center"/>
    </xf>
    <xf numFmtId="164" fontId="1" fillId="5" borderId="44" xfId="1" applyNumberFormat="1" applyFont="1" applyFill="1" applyBorder="1" applyAlignment="1">
      <alignment horizontal="center" vertical="center" wrapText="1"/>
    </xf>
    <xf numFmtId="164" fontId="1" fillId="5" borderId="7" xfId="1" applyNumberFormat="1" applyFont="1" applyFill="1" applyBorder="1" applyAlignment="1">
      <alignment horizontal="center" vertical="center" wrapText="1"/>
    </xf>
    <xf numFmtId="3" fontId="2" fillId="6" borderId="41" xfId="1" applyNumberFormat="1" applyFont="1" applyFill="1" applyBorder="1" applyAlignment="1">
      <alignment horizontal="center" vertical="center" wrapText="1"/>
    </xf>
    <xf numFmtId="3" fontId="2" fillId="6" borderId="43" xfId="1" applyNumberFormat="1" applyFont="1" applyFill="1" applyBorder="1" applyAlignment="1">
      <alignment horizontal="center" vertical="center" wrapText="1"/>
    </xf>
    <xf numFmtId="165" fontId="1" fillId="5" borderId="15" xfId="1" applyNumberFormat="1" applyFont="1" applyFill="1" applyBorder="1" applyAlignment="1">
      <alignment horizontal="center" vertical="center" wrapText="1"/>
    </xf>
    <xf numFmtId="165" fontId="1" fillId="5" borderId="17" xfId="1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top" wrapText="1"/>
    </xf>
    <xf numFmtId="0" fontId="0" fillId="0" borderId="0" xfId="0" applyAlignment="1">
      <alignment horizontal="center" vertical="center"/>
    </xf>
    <xf numFmtId="164" fontId="1" fillId="2" borderId="3" xfId="1" applyNumberFormat="1" applyFont="1" applyFill="1" applyBorder="1" applyAlignment="1">
      <alignment horizontal="center" vertical="center" wrapText="1"/>
    </xf>
    <xf numFmtId="164" fontId="1" fillId="2" borderId="13" xfId="1" applyNumberFormat="1" applyFont="1" applyFill="1" applyBorder="1" applyAlignment="1">
      <alignment horizontal="center" vertical="center"/>
    </xf>
    <xf numFmtId="164" fontId="1" fillId="2" borderId="3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justify" vertical="top"/>
    </xf>
    <xf numFmtId="0" fontId="1" fillId="2" borderId="13" xfId="1" applyNumberFormat="1" applyFont="1" applyFill="1" applyBorder="1" applyAlignment="1">
      <alignment horizontal="center" vertical="center" wrapText="1"/>
    </xf>
    <xf numFmtId="0" fontId="1" fillId="2" borderId="3" xfId="1" applyNumberFormat="1" applyFont="1" applyFill="1" applyBorder="1" applyAlignment="1">
      <alignment horizontal="center" vertical="center" wrapText="1"/>
    </xf>
    <xf numFmtId="3" fontId="1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justify" vertical="top"/>
    </xf>
    <xf numFmtId="165" fontId="1" fillId="5" borderId="44" xfId="1" applyNumberFormat="1" applyFont="1" applyFill="1" applyBorder="1" applyAlignment="1">
      <alignment horizontal="center" vertical="center" wrapText="1"/>
    </xf>
    <xf numFmtId="165" fontId="1" fillId="5" borderId="7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left"/>
    </xf>
    <xf numFmtId="3" fontId="1" fillId="4" borderId="0" xfId="1" applyNumberFormat="1" applyFont="1" applyFill="1" applyBorder="1" applyAlignment="1">
      <alignment horizontal="center" vertical="center"/>
    </xf>
    <xf numFmtId="0" fontId="1" fillId="4" borderId="13" xfId="1" applyNumberFormat="1" applyFont="1" applyFill="1" applyBorder="1" applyAlignment="1">
      <alignment horizontal="center" vertical="center" wrapText="1"/>
    </xf>
    <xf numFmtId="0" fontId="1" fillId="4" borderId="12" xfId="1" applyNumberFormat="1" applyFont="1" applyFill="1" applyBorder="1" applyAlignment="1">
      <alignment horizontal="center" vertical="center" wrapText="1"/>
    </xf>
    <xf numFmtId="3" fontId="1" fillId="7" borderId="13" xfId="1" applyNumberFormat="1" applyFont="1" applyFill="1" applyBorder="1" applyAlignment="1">
      <alignment horizontal="center" vertical="center"/>
    </xf>
    <xf numFmtId="3" fontId="1" fillId="7" borderId="12" xfId="1" applyNumberFormat="1" applyFont="1" applyFill="1" applyBorder="1" applyAlignment="1">
      <alignment horizontal="center" vertical="center"/>
    </xf>
    <xf numFmtId="164" fontId="1" fillId="4" borderId="32" xfId="1" applyNumberFormat="1" applyFont="1" applyFill="1" applyBorder="1" applyAlignment="1">
      <alignment horizontal="center" vertical="center" wrapText="1"/>
    </xf>
    <xf numFmtId="164" fontId="1" fillId="4" borderId="36" xfId="1" applyNumberFormat="1" applyFont="1" applyFill="1" applyBorder="1" applyAlignment="1">
      <alignment horizontal="center" vertical="center" wrapText="1"/>
    </xf>
    <xf numFmtId="164" fontId="1" fillId="4" borderId="13" xfId="1" applyNumberFormat="1" applyFont="1" applyFill="1" applyBorder="1" applyAlignment="1">
      <alignment horizontal="center" vertical="center" wrapText="1"/>
    </xf>
    <xf numFmtId="164" fontId="1" fillId="4" borderId="12" xfId="1" applyNumberFormat="1" applyFont="1" applyFill="1" applyBorder="1" applyAlignment="1">
      <alignment horizontal="center" vertical="center" wrapText="1"/>
    </xf>
    <xf numFmtId="164" fontId="1" fillId="4" borderId="32" xfId="1" applyNumberFormat="1" applyFont="1" applyFill="1" applyBorder="1" applyAlignment="1">
      <alignment horizontal="center" vertical="center"/>
    </xf>
    <xf numFmtId="164" fontId="1" fillId="4" borderId="36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" fillId="5" borderId="20" xfId="1" applyNumberFormat="1" applyFont="1" applyFill="1" applyBorder="1" applyAlignment="1">
      <alignment horizontal="center" vertical="center" wrapText="1"/>
    </xf>
    <xf numFmtId="165" fontId="1" fillId="5" borderId="19" xfId="1" applyNumberFormat="1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3" fontId="1" fillId="6" borderId="26" xfId="1" applyNumberFormat="1" applyFont="1" applyFill="1" applyBorder="1" applyAlignment="1">
      <alignment horizontal="center" vertical="center"/>
    </xf>
    <xf numFmtId="3" fontId="1" fillId="6" borderId="2" xfId="1" applyNumberFormat="1" applyFont="1" applyFill="1" applyBorder="1" applyAlignment="1">
      <alignment horizontal="center" vertical="center"/>
    </xf>
    <xf numFmtId="3" fontId="1" fillId="6" borderId="36" xfId="1" applyNumberFormat="1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/>
    </xf>
    <xf numFmtId="164" fontId="1" fillId="5" borderId="11" xfId="1" applyNumberFormat="1" applyFont="1" applyFill="1" applyBorder="1" applyAlignment="1">
      <alignment horizontal="center" vertical="center" wrapText="1"/>
    </xf>
    <xf numFmtId="164" fontId="1" fillId="5" borderId="12" xfId="1" applyNumberFormat="1" applyFont="1" applyFill="1" applyBorder="1" applyAlignment="1">
      <alignment horizontal="center" vertical="center" wrapText="1"/>
    </xf>
    <xf numFmtId="3" fontId="2" fillId="6" borderId="26" xfId="1" applyNumberFormat="1" applyFont="1" applyFill="1" applyBorder="1" applyAlignment="1">
      <alignment horizontal="center" vertical="center" wrapText="1"/>
    </xf>
    <xf numFmtId="3" fontId="2" fillId="6" borderId="36" xfId="1" applyNumberFormat="1" applyFont="1" applyFill="1" applyBorder="1" applyAlignment="1">
      <alignment horizontal="center" vertical="center" wrapText="1"/>
    </xf>
    <xf numFmtId="165" fontId="1" fillId="5" borderId="11" xfId="1" applyNumberFormat="1" applyFont="1" applyFill="1" applyBorder="1" applyAlignment="1">
      <alignment horizontal="center" vertical="center" wrapText="1"/>
    </xf>
    <xf numFmtId="165" fontId="1" fillId="5" borderId="12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64" xfId="0" applyFont="1" applyBorder="1" applyAlignment="1">
      <alignment horizontal="center"/>
    </xf>
    <xf numFmtId="0" fontId="2" fillId="4" borderId="32" xfId="1" applyNumberFormat="1" applyFont="1" applyFill="1" applyBorder="1" applyAlignment="1">
      <alignment horizontal="center" vertical="center" wrapText="1"/>
    </xf>
    <xf numFmtId="0" fontId="2" fillId="4" borderId="4" xfId="1" applyNumberFormat="1" applyFont="1" applyFill="1" applyBorder="1" applyAlignment="1">
      <alignment horizontal="center" vertical="center" wrapText="1"/>
    </xf>
    <xf numFmtId="3" fontId="2" fillId="7" borderId="32" xfId="1" applyNumberFormat="1" applyFont="1" applyFill="1" applyBorder="1" applyAlignment="1">
      <alignment horizontal="center" vertical="center"/>
    </xf>
    <xf numFmtId="3" fontId="2" fillId="7" borderId="4" xfId="1" applyNumberFormat="1" applyFont="1" applyFill="1" applyBorder="1" applyAlignment="1">
      <alignment horizontal="center" vertical="center"/>
    </xf>
    <xf numFmtId="3" fontId="2" fillId="7" borderId="32" xfId="1" applyNumberFormat="1" applyFont="1" applyFill="1" applyBorder="1" applyAlignment="1">
      <alignment horizontal="center" vertical="center" wrapText="1"/>
    </xf>
    <xf numFmtId="3" fontId="2" fillId="7" borderId="4" xfId="1" applyNumberFormat="1" applyFont="1" applyFill="1" applyBorder="1" applyAlignment="1">
      <alignment horizontal="center" vertical="center" wrapText="1"/>
    </xf>
    <xf numFmtId="165" fontId="1" fillId="4" borderId="32" xfId="1" applyNumberFormat="1" applyFont="1" applyFill="1" applyBorder="1" applyAlignment="1">
      <alignment horizontal="center" vertical="center" wrapText="1"/>
    </xf>
    <xf numFmtId="165" fontId="1" fillId="4" borderId="4" xfId="1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" fillId="4" borderId="13" xfId="1" applyNumberFormat="1" applyFont="1" applyFill="1" applyBorder="1" applyAlignment="1">
      <alignment horizontal="center" vertical="center" wrapText="1"/>
    </xf>
    <xf numFmtId="0" fontId="2" fillId="4" borderId="3" xfId="1" applyNumberFormat="1" applyFont="1" applyFill="1" applyBorder="1" applyAlignment="1">
      <alignment horizontal="center" vertical="center" wrapText="1"/>
    </xf>
    <xf numFmtId="3" fontId="2" fillId="7" borderId="65" xfId="1" applyNumberFormat="1" applyFont="1" applyFill="1" applyBorder="1" applyAlignment="1">
      <alignment horizontal="center" vertical="center"/>
    </xf>
    <xf numFmtId="3" fontId="2" fillId="7" borderId="66" xfId="1" applyNumberFormat="1" applyFont="1" applyFill="1" applyBorder="1" applyAlignment="1">
      <alignment horizontal="center" vertical="center"/>
    </xf>
    <xf numFmtId="3" fontId="2" fillId="7" borderId="13" xfId="1" applyNumberFormat="1" applyFont="1" applyFill="1" applyBorder="1" applyAlignment="1">
      <alignment horizontal="center" vertical="center" wrapText="1"/>
    </xf>
    <xf numFmtId="3" fontId="2" fillId="7" borderId="3" xfId="1" applyNumberFormat="1" applyFont="1" applyFill="1" applyBorder="1" applyAlignment="1">
      <alignment horizontal="center" vertical="center" wrapText="1"/>
    </xf>
    <xf numFmtId="165" fontId="1" fillId="4" borderId="13" xfId="1" applyNumberFormat="1" applyFont="1" applyFill="1" applyBorder="1" applyAlignment="1">
      <alignment horizontal="center" vertical="center" wrapText="1"/>
    </xf>
    <xf numFmtId="165" fontId="1" fillId="4" borderId="3" xfId="1" applyNumberFormat="1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3" fontId="2" fillId="0" borderId="1" xfId="0" applyNumberFormat="1" applyFont="1" applyFill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164" fontId="1" fillId="5" borderId="41" xfId="1" applyNumberFormat="1" applyFont="1" applyFill="1" applyBorder="1" applyAlignment="1">
      <alignment horizontal="center" vertical="center" wrapText="1"/>
    </xf>
    <xf numFmtId="164" fontId="1" fillId="5" borderId="43" xfId="1" applyNumberFormat="1" applyFont="1" applyFill="1" applyBorder="1" applyAlignment="1">
      <alignment horizontal="center" vertical="center" wrapText="1"/>
    </xf>
    <xf numFmtId="165" fontId="1" fillId="5" borderId="25" xfId="1" applyNumberFormat="1" applyFont="1" applyFill="1" applyBorder="1" applyAlignment="1">
      <alignment horizontal="center" vertical="center" wrapText="1"/>
    </xf>
    <xf numFmtId="165" fontId="1" fillId="5" borderId="35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0" fillId="0" borderId="67" xfId="0" applyBorder="1"/>
    <xf numFmtId="0" fontId="15" fillId="0" borderId="4" xfId="0" applyFont="1" applyBorder="1"/>
    <xf numFmtId="41" fontId="15" fillId="0" borderId="4" xfId="2" applyFont="1" applyBorder="1"/>
    <xf numFmtId="166" fontId="15" fillId="0" borderId="4" xfId="1" applyNumberFormat="1" applyFont="1" applyBorder="1"/>
    <xf numFmtId="166" fontId="15" fillId="0" borderId="4" xfId="0" applyNumberFormat="1" applyFont="1" applyBorder="1"/>
    <xf numFmtId="166" fontId="15" fillId="0" borderId="68" xfId="0" applyNumberFormat="1" applyFont="1" applyBorder="1"/>
    <xf numFmtId="0" fontId="12" fillId="0" borderId="0" xfId="0" applyFont="1" applyBorder="1" applyAlignment="1">
      <alignment horizontal="center" vertical="center"/>
    </xf>
    <xf numFmtId="0" fontId="3" fillId="0" borderId="0" xfId="5" applyNumberFormat="1" applyFont="1" applyBorder="1"/>
    <xf numFmtId="167" fontId="3" fillId="0" borderId="0" xfId="0" applyNumberFormat="1" applyFont="1" applyBorder="1"/>
    <xf numFmtId="166" fontId="15" fillId="0" borderId="0" xfId="1" applyNumberFormat="1" applyFont="1" applyBorder="1"/>
    <xf numFmtId="0" fontId="0" fillId="0" borderId="81" xfId="0" applyBorder="1"/>
    <xf numFmtId="0" fontId="14" fillId="0" borderId="21" xfId="0" applyFont="1" applyBorder="1" applyAlignment="1">
      <alignment horizontal="center" vertical="center"/>
    </xf>
    <xf numFmtId="41" fontId="3" fillId="0" borderId="14" xfId="2" applyFont="1" applyBorder="1"/>
    <xf numFmtId="164" fontId="3" fillId="0" borderId="22" xfId="1" applyNumberFormat="1" applyFont="1" applyBorder="1"/>
    <xf numFmtId="0" fontId="14" fillId="0" borderId="75" xfId="0" applyFont="1" applyBorder="1" applyAlignment="1">
      <alignment horizontal="center" vertical="center"/>
    </xf>
    <xf numFmtId="41" fontId="3" fillId="0" borderId="3" xfId="2" applyFont="1" applyBorder="1"/>
    <xf numFmtId="164" fontId="3" fillId="0" borderId="29" xfId="1" applyNumberFormat="1" applyFont="1" applyBorder="1"/>
    <xf numFmtId="0" fontId="3" fillId="0" borderId="21" xfId="1" applyNumberFormat="1" applyFont="1" applyBorder="1" applyAlignment="1">
      <alignment horizontal="right"/>
    </xf>
    <xf numFmtId="0" fontId="3" fillId="0" borderId="14" xfId="1" applyNumberFormat="1" applyFont="1" applyBorder="1"/>
    <xf numFmtId="164" fontId="15" fillId="0" borderId="14" xfId="0" applyNumberFormat="1" applyFont="1" applyBorder="1"/>
    <xf numFmtId="164" fontId="15" fillId="0" borderId="22" xfId="0" applyNumberFormat="1" applyFont="1" applyBorder="1"/>
    <xf numFmtId="0" fontId="3" fillId="0" borderId="75" xfId="1" quotePrefix="1" applyNumberFormat="1" applyFont="1" applyBorder="1" applyAlignment="1">
      <alignment horizontal="right"/>
    </xf>
    <xf numFmtId="0" fontId="3" fillId="0" borderId="3" xfId="1" applyNumberFormat="1" applyFont="1" applyBorder="1"/>
    <xf numFmtId="41" fontId="3" fillId="4" borderId="4" xfId="2" applyFont="1" applyFill="1" applyBorder="1"/>
    <xf numFmtId="41" fontId="3" fillId="4" borderId="4" xfId="0" applyNumberFormat="1" applyFont="1" applyFill="1" applyBorder="1" applyAlignment="1">
      <alignment horizontal="left"/>
    </xf>
    <xf numFmtId="0" fontId="1" fillId="2" borderId="82" xfId="1" applyNumberFormat="1" applyFont="1" applyFill="1" applyBorder="1" applyAlignment="1">
      <alignment horizontal="center" vertical="center" wrapText="1"/>
    </xf>
    <xf numFmtId="3" fontId="1" fillId="3" borderId="83" xfId="1" applyNumberFormat="1" applyFont="1" applyFill="1" applyBorder="1" applyAlignment="1">
      <alignment horizontal="center" vertical="center"/>
    </xf>
    <xf numFmtId="3" fontId="2" fillId="3" borderId="83" xfId="1" applyNumberFormat="1" applyFont="1" applyFill="1" applyBorder="1" applyAlignment="1">
      <alignment horizontal="center" vertical="center" wrapText="1"/>
    </xf>
    <xf numFmtId="3" fontId="2" fillId="3" borderId="84" xfId="1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0" fillId="0" borderId="13" xfId="0" applyBorder="1"/>
    <xf numFmtId="0" fontId="1" fillId="2" borderId="78" xfId="1" applyNumberFormat="1" applyFont="1" applyFill="1" applyBorder="1" applyAlignment="1">
      <alignment horizontal="center" vertical="center" wrapText="1"/>
    </xf>
    <xf numFmtId="3" fontId="1" fillId="3" borderId="2" xfId="1" applyNumberFormat="1" applyFont="1" applyFill="1" applyBorder="1" applyAlignment="1">
      <alignment horizontal="center" vertical="center"/>
    </xf>
    <xf numFmtId="0" fontId="0" fillId="0" borderId="85" xfId="0" applyBorder="1" applyAlignment="1">
      <alignment horizontal="center"/>
    </xf>
    <xf numFmtId="3" fontId="3" fillId="0" borderId="5" xfId="0" applyNumberFormat="1" applyFont="1" applyBorder="1"/>
    <xf numFmtId="164" fontId="3" fillId="0" borderId="5" xfId="0" applyNumberFormat="1" applyFont="1" applyBorder="1"/>
    <xf numFmtId="3" fontId="3" fillId="0" borderId="5" xfId="0" applyNumberFormat="1" applyFont="1" applyBorder="1" applyAlignment="1">
      <alignment horizontal="right"/>
    </xf>
    <xf numFmtId="164" fontId="4" fillId="0" borderId="5" xfId="1" applyNumberFormat="1" applyFont="1" applyBorder="1"/>
    <xf numFmtId="166" fontId="9" fillId="0" borderId="5" xfId="1" applyNumberFormat="1" applyFont="1" applyBorder="1"/>
    <xf numFmtId="167" fontId="0" fillId="0" borderId="5" xfId="0" applyNumberFormat="1" applyBorder="1"/>
    <xf numFmtId="167" fontId="0" fillId="0" borderId="80" xfId="0" applyNumberFormat="1" applyBorder="1"/>
    <xf numFmtId="0" fontId="0" fillId="0" borderId="81" xfId="0" applyBorder="1" applyAlignment="1">
      <alignment horizontal="center"/>
    </xf>
    <xf numFmtId="3" fontId="3" fillId="0" borderId="81" xfId="0" applyNumberFormat="1" applyFont="1" applyBorder="1"/>
    <xf numFmtId="3" fontId="3" fillId="0" borderId="81" xfId="0" applyNumberFormat="1" applyFont="1" applyBorder="1" applyAlignment="1">
      <alignment horizontal="right"/>
    </xf>
    <xf numFmtId="164" fontId="4" fillId="0" borderId="81" xfId="1" applyNumberFormat="1" applyFont="1" applyBorder="1"/>
    <xf numFmtId="166" fontId="9" fillId="0" borderId="81" xfId="1" applyNumberFormat="1" applyFont="1" applyBorder="1"/>
    <xf numFmtId="167" fontId="0" fillId="0" borderId="81" xfId="0" applyNumberFormat="1" applyBorder="1"/>
    <xf numFmtId="0" fontId="0" fillId="0" borderId="67" xfId="0" applyBorder="1" applyAlignment="1">
      <alignment horizontal="center"/>
    </xf>
    <xf numFmtId="3" fontId="3" fillId="0" borderId="4" xfId="0" applyNumberFormat="1" applyFont="1" applyFill="1" applyBorder="1"/>
    <xf numFmtId="164" fontId="3" fillId="0" borderId="4" xfId="0" applyNumberFormat="1" applyFont="1" applyBorder="1"/>
    <xf numFmtId="3" fontId="3" fillId="0" borderId="4" xfId="0" applyNumberFormat="1" applyFont="1" applyBorder="1" applyAlignment="1">
      <alignment horizontal="right"/>
    </xf>
    <xf numFmtId="166" fontId="9" fillId="0" borderId="4" xfId="1" applyNumberFormat="1" applyFont="1" applyBorder="1"/>
    <xf numFmtId="167" fontId="0" fillId="0" borderId="4" xfId="0" applyNumberFormat="1" applyBorder="1"/>
    <xf numFmtId="167" fontId="0" fillId="0" borderId="68" xfId="0" applyNumberFormat="1" applyBorder="1"/>
    <xf numFmtId="3" fontId="3" fillId="0" borderId="5" xfId="0" applyNumberFormat="1" applyFont="1" applyFill="1" applyBorder="1"/>
    <xf numFmtId="3" fontId="3" fillId="0" borderId="81" xfId="0" applyNumberFormat="1" applyFont="1" applyFill="1" applyBorder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</cellXfs>
  <cellStyles count="8">
    <cellStyle name="Comma" xfId="1" builtinId="3"/>
    <cellStyle name="Comma [0]" xfId="2" builtinId="6"/>
    <cellStyle name="Normal" xfId="0" builtinId="0"/>
    <cellStyle name="Normal 18" xfId="3"/>
    <cellStyle name="Normal 21" xfId="4"/>
    <cellStyle name="Normal 3" xfId="5"/>
    <cellStyle name="Normal 6" xfId="6"/>
    <cellStyle name="Normal 9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zoomScale="60" workbookViewId="0">
      <selection activeCell="B46" sqref="B46"/>
    </sheetView>
  </sheetViews>
  <sheetFormatPr defaultRowHeight="15"/>
  <cols>
    <col min="1" max="1" width="5.140625" customWidth="1"/>
    <col min="2" max="2" width="44.7109375" customWidth="1"/>
    <col min="3" max="5" width="16" customWidth="1"/>
  </cols>
  <sheetData>
    <row r="1" spans="1:5">
      <c r="A1" t="s">
        <v>2082</v>
      </c>
    </row>
    <row r="2" spans="1:5">
      <c r="B2" t="s">
        <v>2083</v>
      </c>
    </row>
    <row r="3" spans="1:5">
      <c r="B3" t="s">
        <v>2084</v>
      </c>
    </row>
    <row r="4" spans="1:5">
      <c r="A4" s="647" t="s">
        <v>0</v>
      </c>
      <c r="B4" s="647"/>
      <c r="C4" s="647"/>
      <c r="D4" s="647"/>
      <c r="E4" s="647"/>
    </row>
    <row r="5" spans="1:5">
      <c r="A5" s="647" t="s">
        <v>1</v>
      </c>
      <c r="B5" s="647"/>
      <c r="C5" s="647"/>
      <c r="D5" s="647"/>
      <c r="E5" s="647"/>
    </row>
    <row r="7" spans="1:5">
      <c r="A7" s="650" t="s">
        <v>2</v>
      </c>
      <c r="B7" s="652" t="s">
        <v>6</v>
      </c>
      <c r="C7" s="654" t="s">
        <v>3</v>
      </c>
      <c r="D7" s="656" t="s">
        <v>4</v>
      </c>
      <c r="E7" s="658" t="s">
        <v>5</v>
      </c>
    </row>
    <row r="8" spans="1:5" ht="15.75" thickBot="1">
      <c r="A8" s="651"/>
      <c r="B8" s="653"/>
      <c r="C8" s="655"/>
      <c r="D8" s="657"/>
      <c r="E8" s="659"/>
    </row>
    <row r="9" spans="1:5" ht="15.75" thickBot="1">
      <c r="A9" s="157">
        <v>1</v>
      </c>
      <c r="B9" s="158">
        <v>2</v>
      </c>
      <c r="C9" s="158">
        <v>3</v>
      </c>
      <c r="D9" s="158">
        <v>4</v>
      </c>
      <c r="E9" s="158">
        <v>5</v>
      </c>
    </row>
    <row r="10" spans="1:5">
      <c r="A10" s="155"/>
      <c r="B10" s="156"/>
      <c r="C10" s="3"/>
      <c r="D10" s="4"/>
      <c r="E10" s="3"/>
    </row>
    <row r="11" spans="1:5">
      <c r="A11" s="1">
        <v>1</v>
      </c>
      <c r="B11" s="2" t="s">
        <v>7</v>
      </c>
      <c r="C11" s="3"/>
      <c r="D11" s="4"/>
      <c r="E11" s="3"/>
    </row>
    <row r="12" spans="1:5">
      <c r="A12" s="1"/>
      <c r="B12" s="2" t="s">
        <v>8</v>
      </c>
      <c r="C12" s="3"/>
      <c r="D12" s="4"/>
      <c r="E12" s="3"/>
    </row>
    <row r="13" spans="1:5">
      <c r="A13" s="1"/>
      <c r="B13" s="2" t="s">
        <v>9</v>
      </c>
      <c r="C13" s="3">
        <v>9000</v>
      </c>
      <c r="D13" s="4">
        <v>0</v>
      </c>
      <c r="E13" s="3">
        <v>9000</v>
      </c>
    </row>
    <row r="14" spans="1:5">
      <c r="A14" s="1"/>
      <c r="B14" s="2" t="s">
        <v>10</v>
      </c>
      <c r="C14" s="3">
        <v>600</v>
      </c>
      <c r="D14" s="4">
        <v>0</v>
      </c>
      <c r="E14" s="3">
        <v>600</v>
      </c>
    </row>
    <row r="15" spans="1:5">
      <c r="A15" s="1"/>
      <c r="B15" s="2" t="s">
        <v>11</v>
      </c>
      <c r="C15" s="3">
        <v>8400</v>
      </c>
      <c r="D15" s="4">
        <v>0</v>
      </c>
      <c r="E15" s="3">
        <v>8400</v>
      </c>
    </row>
    <row r="16" spans="1:5">
      <c r="A16" s="1"/>
      <c r="B16" s="2"/>
      <c r="C16" s="3"/>
      <c r="D16" s="4"/>
      <c r="E16" s="3"/>
    </row>
    <row r="17" spans="1:7">
      <c r="A17" s="1"/>
      <c r="B17" s="2" t="s">
        <v>12</v>
      </c>
      <c r="C17" s="3"/>
      <c r="D17" s="4"/>
      <c r="E17" s="3"/>
    </row>
    <row r="18" spans="1:7">
      <c r="A18" s="1"/>
      <c r="B18" s="2" t="s">
        <v>13</v>
      </c>
      <c r="C18" s="3">
        <v>0</v>
      </c>
      <c r="D18" s="3">
        <v>25000</v>
      </c>
      <c r="E18" s="3">
        <v>25000</v>
      </c>
    </row>
    <row r="19" spans="1:7">
      <c r="A19" s="1"/>
      <c r="B19" s="2" t="s">
        <v>14</v>
      </c>
      <c r="C19" s="3">
        <v>0</v>
      </c>
      <c r="D19" s="3">
        <v>25000</v>
      </c>
      <c r="E19" s="3">
        <v>25000</v>
      </c>
    </row>
    <row r="20" spans="1:7">
      <c r="A20" s="1"/>
      <c r="B20" s="2" t="s">
        <v>16</v>
      </c>
      <c r="C20" s="3">
        <v>0</v>
      </c>
      <c r="D20" s="4">
        <v>0</v>
      </c>
      <c r="E20" s="3">
        <v>18000</v>
      </c>
    </row>
    <row r="21" spans="1:7">
      <c r="A21" s="1"/>
      <c r="B21" s="2" t="s">
        <v>17</v>
      </c>
      <c r="C21" s="3">
        <v>0</v>
      </c>
      <c r="D21" s="4">
        <v>0</v>
      </c>
      <c r="E21" s="3">
        <v>18000</v>
      </c>
    </row>
    <row r="22" spans="1:7">
      <c r="A22" s="1"/>
      <c r="B22" s="2"/>
      <c r="C22" s="3"/>
      <c r="D22" s="4"/>
      <c r="E22" s="3"/>
    </row>
    <row r="23" spans="1:7">
      <c r="A23" s="1">
        <v>2</v>
      </c>
      <c r="B23" s="2" t="s">
        <v>15</v>
      </c>
      <c r="C23" s="3"/>
      <c r="D23" s="4"/>
      <c r="E23" s="3"/>
    </row>
    <row r="24" spans="1:7">
      <c r="A24" s="1"/>
      <c r="B24" s="2" t="s">
        <v>8</v>
      </c>
      <c r="C24" s="3"/>
      <c r="D24" s="4"/>
      <c r="E24" s="3"/>
    </row>
    <row r="25" spans="1:7">
      <c r="A25" s="1"/>
      <c r="B25" s="2" t="s">
        <v>9</v>
      </c>
      <c r="C25" s="3">
        <v>24000</v>
      </c>
      <c r="D25" s="4">
        <v>0</v>
      </c>
      <c r="E25" s="3">
        <v>24000</v>
      </c>
    </row>
    <row r="26" spans="1:7">
      <c r="A26" s="1"/>
      <c r="B26" s="2" t="s">
        <v>10</v>
      </c>
      <c r="C26" s="3">
        <v>600</v>
      </c>
      <c r="D26" s="4">
        <v>0</v>
      </c>
      <c r="E26" s="3">
        <v>600</v>
      </c>
    </row>
    <row r="27" spans="1:7">
      <c r="A27" s="1"/>
      <c r="B27" s="2" t="s">
        <v>18</v>
      </c>
      <c r="C27" s="3">
        <v>8400</v>
      </c>
      <c r="D27" s="4">
        <v>0</v>
      </c>
      <c r="E27" s="3">
        <v>8400</v>
      </c>
    </row>
    <row r="28" spans="1:7">
      <c r="A28" s="1"/>
      <c r="B28" s="2"/>
      <c r="C28" s="3"/>
      <c r="D28" s="4"/>
      <c r="E28" s="3"/>
      <c r="G28" s="363"/>
    </row>
    <row r="29" spans="1:7">
      <c r="A29" s="1"/>
      <c r="B29" s="2" t="s">
        <v>12</v>
      </c>
      <c r="C29" s="3"/>
      <c r="D29" s="4"/>
      <c r="E29" s="3"/>
    </row>
    <row r="30" spans="1:7">
      <c r="A30" s="1"/>
      <c r="B30" s="2" t="s">
        <v>13</v>
      </c>
      <c r="C30" s="3">
        <v>0</v>
      </c>
      <c r="D30" s="3">
        <v>100000</v>
      </c>
      <c r="E30" s="3">
        <v>100000</v>
      </c>
    </row>
    <row r="31" spans="1:7">
      <c r="A31" s="1"/>
      <c r="B31" s="2" t="s">
        <v>14</v>
      </c>
      <c r="C31" s="3">
        <v>0</v>
      </c>
      <c r="D31" s="3">
        <v>100000</v>
      </c>
      <c r="E31" s="3">
        <v>100000</v>
      </c>
    </row>
    <row r="32" spans="1:7">
      <c r="A32" s="1"/>
      <c r="B32" s="2" t="s">
        <v>16</v>
      </c>
      <c r="C32" s="3">
        <v>0</v>
      </c>
      <c r="D32" s="3">
        <v>30000</v>
      </c>
      <c r="E32" s="3">
        <v>30000</v>
      </c>
    </row>
    <row r="33" spans="1:5">
      <c r="A33" s="1"/>
      <c r="B33" s="2" t="s">
        <v>17</v>
      </c>
      <c r="C33" s="3">
        <v>0</v>
      </c>
      <c r="D33" s="3">
        <v>30000</v>
      </c>
      <c r="E33" s="3">
        <v>30000</v>
      </c>
    </row>
    <row r="34" spans="1:5">
      <c r="A34" s="1"/>
      <c r="B34" s="2"/>
      <c r="C34" s="3"/>
      <c r="D34" s="5"/>
      <c r="E34" s="3"/>
    </row>
    <row r="35" spans="1:5">
      <c r="A35" s="1">
        <v>3</v>
      </c>
      <c r="B35" s="2" t="s">
        <v>19</v>
      </c>
      <c r="C35" s="3"/>
      <c r="D35" s="4"/>
      <c r="E35" s="3"/>
    </row>
    <row r="36" spans="1:5">
      <c r="A36" s="1"/>
      <c r="B36" s="2" t="s">
        <v>8</v>
      </c>
      <c r="C36" s="3"/>
      <c r="D36" s="4"/>
      <c r="E36" s="3"/>
    </row>
    <row r="37" spans="1:5">
      <c r="A37" s="1"/>
      <c r="B37" s="2" t="s">
        <v>9</v>
      </c>
      <c r="C37" s="3">
        <v>9000</v>
      </c>
      <c r="D37" s="4">
        <v>0</v>
      </c>
      <c r="E37" s="3">
        <v>9000</v>
      </c>
    </row>
    <row r="38" spans="1:5">
      <c r="A38" s="1"/>
      <c r="B38" s="2" t="s">
        <v>10</v>
      </c>
      <c r="C38" s="3">
        <v>600</v>
      </c>
      <c r="D38" s="4">
        <v>0</v>
      </c>
      <c r="E38" s="3">
        <v>600</v>
      </c>
    </row>
    <row r="39" spans="1:5">
      <c r="A39" s="1"/>
      <c r="B39" s="2" t="s">
        <v>18</v>
      </c>
      <c r="C39" s="3">
        <v>8400</v>
      </c>
      <c r="D39" s="4">
        <v>0</v>
      </c>
      <c r="E39" s="3">
        <v>8400</v>
      </c>
    </row>
    <row r="40" spans="1:5">
      <c r="A40" s="1"/>
      <c r="B40" s="2"/>
      <c r="C40" s="3"/>
      <c r="D40" s="4"/>
      <c r="E40" s="3"/>
    </row>
    <row r="41" spans="1:5">
      <c r="A41" s="1"/>
      <c r="B41" s="2" t="s">
        <v>12</v>
      </c>
      <c r="C41" s="3"/>
      <c r="D41" s="4"/>
      <c r="E41" s="3"/>
    </row>
    <row r="42" spans="1:5">
      <c r="A42" s="1"/>
      <c r="B42" s="2" t="s">
        <v>13</v>
      </c>
      <c r="C42" s="3">
        <v>0</v>
      </c>
      <c r="D42" s="3">
        <v>25000</v>
      </c>
      <c r="E42" s="3">
        <v>25000</v>
      </c>
    </row>
    <row r="43" spans="1:5">
      <c r="A43" s="1"/>
      <c r="B43" s="2"/>
      <c r="C43" s="3"/>
      <c r="D43" s="5"/>
      <c r="E43" s="3"/>
    </row>
    <row r="44" spans="1:5">
      <c r="A44" s="6"/>
      <c r="B44" s="7"/>
      <c r="C44" s="8"/>
      <c r="D44" s="8"/>
      <c r="E44" s="8"/>
    </row>
    <row r="46" spans="1:5">
      <c r="A46" t="s">
        <v>20</v>
      </c>
    </row>
    <row r="47" spans="1:5">
      <c r="A47" s="13" t="s">
        <v>21</v>
      </c>
      <c r="B47" t="s">
        <v>23</v>
      </c>
    </row>
    <row r="48" spans="1:5" ht="34.5" customHeight="1">
      <c r="A48" s="13" t="s">
        <v>22</v>
      </c>
      <c r="B48" s="648" t="s">
        <v>24</v>
      </c>
      <c r="C48" s="648"/>
      <c r="D48" s="648"/>
      <c r="E48" s="648"/>
    </row>
    <row r="49" spans="1:5" ht="66.75" customHeight="1">
      <c r="A49" s="13" t="s">
        <v>25</v>
      </c>
      <c r="B49" s="649" t="s">
        <v>26</v>
      </c>
      <c r="C49" s="649"/>
      <c r="D49" s="649"/>
      <c r="E49" s="649"/>
    </row>
    <row r="50" spans="1:5" ht="45" customHeight="1">
      <c r="A50" s="13" t="s">
        <v>27</v>
      </c>
      <c r="B50" s="649" t="s">
        <v>28</v>
      </c>
      <c r="C50" s="649"/>
      <c r="D50" s="649"/>
      <c r="E50" s="649"/>
    </row>
  </sheetData>
  <mergeCells count="10">
    <mergeCell ref="A4:E4"/>
    <mergeCell ref="A5:E5"/>
    <mergeCell ref="B48:E48"/>
    <mergeCell ref="B49:E49"/>
    <mergeCell ref="B50:E50"/>
    <mergeCell ref="A7:A8"/>
    <mergeCell ref="B7:B8"/>
    <mergeCell ref="C7:C8"/>
    <mergeCell ref="D7:D8"/>
    <mergeCell ref="E7:E8"/>
  </mergeCells>
  <pageMargins left="0.82" right="0.18" top="0.74803149606299213" bottom="0.55000000000000004" header="0.31496062992125984" footer="0.31496062992125984"/>
  <pageSetup paperSize="9" scale="9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1"/>
  <sheetViews>
    <sheetView view="pageBreakPreview" zoomScale="60" workbookViewId="0">
      <selection activeCell="C8" sqref="C8:K11"/>
    </sheetView>
  </sheetViews>
  <sheetFormatPr defaultRowHeight="15"/>
  <cols>
    <col min="1" max="1" width="5.85546875" customWidth="1"/>
    <col min="2" max="2" width="29.28515625" customWidth="1"/>
    <col min="3" max="3" width="10.28515625" customWidth="1"/>
    <col min="4" max="4" width="13.140625" customWidth="1"/>
    <col min="5" max="5" width="17.28515625" customWidth="1"/>
    <col min="6" max="6" width="15.7109375" customWidth="1"/>
    <col min="7" max="7" width="13.5703125" customWidth="1"/>
    <col min="8" max="8" width="11.7109375" customWidth="1"/>
    <col min="9" max="9" width="10.5703125" customWidth="1"/>
    <col min="10" max="10" width="12.140625" customWidth="1"/>
    <col min="11" max="11" width="11.5703125" customWidth="1"/>
  </cols>
  <sheetData>
    <row r="1" spans="1:11" ht="23.25" customHeight="1">
      <c r="A1" s="677" t="s">
        <v>563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</row>
    <row r="2" spans="1:11" ht="23.25" customHeight="1">
      <c r="A2" s="677" t="s">
        <v>1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</row>
    <row r="3" spans="1:11" ht="15.75" thickBot="1"/>
    <row r="4" spans="1:11" ht="15.75" thickBot="1">
      <c r="A4" s="661" t="s">
        <v>86</v>
      </c>
      <c r="B4" s="664" t="s">
        <v>6</v>
      </c>
      <c r="C4" s="667" t="s">
        <v>2212</v>
      </c>
      <c r="D4" s="668"/>
      <c r="E4" s="669"/>
      <c r="F4" s="667" t="s">
        <v>2213</v>
      </c>
      <c r="G4" s="668"/>
      <c r="H4" s="669"/>
      <c r="I4" s="667" t="s">
        <v>2211</v>
      </c>
      <c r="J4" s="668"/>
      <c r="K4" s="669"/>
    </row>
    <row r="5" spans="1:11">
      <c r="A5" s="662"/>
      <c r="B5" s="665"/>
      <c r="C5" s="670" t="s">
        <v>3</v>
      </c>
      <c r="D5" s="672" t="s">
        <v>4</v>
      </c>
      <c r="E5" s="674" t="s">
        <v>5</v>
      </c>
      <c r="F5" s="670" t="s">
        <v>3</v>
      </c>
      <c r="G5" s="672" t="s">
        <v>4</v>
      </c>
      <c r="H5" s="674" t="s">
        <v>5</v>
      </c>
      <c r="I5" s="670" t="s">
        <v>3</v>
      </c>
      <c r="J5" s="672" t="s">
        <v>4</v>
      </c>
      <c r="K5" s="674" t="s">
        <v>5</v>
      </c>
    </row>
    <row r="6" spans="1:11" ht="15.75" thickBot="1">
      <c r="A6" s="663"/>
      <c r="B6" s="666"/>
      <c r="C6" s="671"/>
      <c r="D6" s="673"/>
      <c r="E6" s="675"/>
      <c r="F6" s="671"/>
      <c r="G6" s="673"/>
      <c r="H6" s="675"/>
      <c r="I6" s="671"/>
      <c r="J6" s="673"/>
      <c r="K6" s="675"/>
    </row>
    <row r="7" spans="1:11" ht="15.75" thickBot="1">
      <c r="A7" s="10">
        <v>1</v>
      </c>
      <c r="B7" s="11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>
      <c r="A8" s="80">
        <v>1</v>
      </c>
      <c r="B8" s="81" t="s">
        <v>559</v>
      </c>
      <c r="C8" s="46">
        <v>395000</v>
      </c>
      <c r="D8" s="49">
        <f>E8-C8</f>
        <v>75000</v>
      </c>
      <c r="E8" s="49">
        <v>470000</v>
      </c>
      <c r="F8" s="46">
        <v>395000</v>
      </c>
      <c r="G8" s="49">
        <v>80000</v>
      </c>
      <c r="H8" s="49">
        <v>470000</v>
      </c>
      <c r="I8" s="46">
        <v>395000</v>
      </c>
      <c r="J8" s="49">
        <v>100000</v>
      </c>
      <c r="K8" s="49">
        <v>470000</v>
      </c>
    </row>
    <row r="9" spans="1:11">
      <c r="A9" s="82">
        <v>2</v>
      </c>
      <c r="B9" s="83" t="s">
        <v>560</v>
      </c>
      <c r="C9" s="52">
        <v>140000</v>
      </c>
      <c r="D9" s="55">
        <f>E9-C9</f>
        <v>20000</v>
      </c>
      <c r="E9" s="55">
        <v>160000</v>
      </c>
      <c r="F9" s="52">
        <v>140000</v>
      </c>
      <c r="G9" s="55">
        <v>30000</v>
      </c>
      <c r="H9" s="55">
        <v>160000</v>
      </c>
      <c r="I9" s="52">
        <v>140000</v>
      </c>
      <c r="J9" s="55">
        <v>50000</v>
      </c>
      <c r="K9" s="55">
        <v>160000</v>
      </c>
    </row>
    <row r="10" spans="1:11">
      <c r="A10" s="82">
        <v>3</v>
      </c>
      <c r="B10" s="83" t="s">
        <v>561</v>
      </c>
      <c r="C10" s="52">
        <v>39000</v>
      </c>
      <c r="D10" s="55">
        <f>E10-C10</f>
        <v>5000</v>
      </c>
      <c r="E10" s="55">
        <v>44000</v>
      </c>
      <c r="F10" s="52">
        <v>39000</v>
      </c>
      <c r="G10" s="55">
        <v>7500</v>
      </c>
      <c r="H10" s="55">
        <v>44000</v>
      </c>
      <c r="I10" s="52">
        <v>39000</v>
      </c>
      <c r="J10" s="55">
        <v>10000</v>
      </c>
      <c r="K10" s="55">
        <v>44000</v>
      </c>
    </row>
    <row r="11" spans="1:11">
      <c r="A11" s="84">
        <v>4</v>
      </c>
      <c r="B11" s="85" t="s">
        <v>562</v>
      </c>
      <c r="C11" s="772">
        <v>110000</v>
      </c>
      <c r="D11" s="773">
        <f>E11-C11</f>
        <v>50000</v>
      </c>
      <c r="E11" s="773">
        <v>160000</v>
      </c>
      <c r="F11" s="772">
        <v>110000</v>
      </c>
      <c r="G11" s="773">
        <v>60000</v>
      </c>
      <c r="H11" s="773">
        <v>160000</v>
      </c>
      <c r="I11" s="772">
        <v>110000</v>
      </c>
      <c r="J11" s="773">
        <v>75000</v>
      </c>
      <c r="K11" s="773">
        <v>160000</v>
      </c>
    </row>
  </sheetData>
  <mergeCells count="16">
    <mergeCell ref="A1:K1"/>
    <mergeCell ref="A2:K2"/>
    <mergeCell ref="A4:A6"/>
    <mergeCell ref="B4:B6"/>
    <mergeCell ref="C4:E4"/>
    <mergeCell ref="F4:H4"/>
    <mergeCell ref="I4:K4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1.98" right="1.25" top="0.74803149606299202" bottom="0.74803149606299202" header="0.31496062992126" footer="0.31496062992126"/>
  <pageSetup paperSize="5" scale="85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9"/>
  <sheetViews>
    <sheetView view="pageBreakPreview" zoomScale="60" workbookViewId="0">
      <selection activeCell="E26" sqref="E26"/>
    </sheetView>
  </sheetViews>
  <sheetFormatPr defaultRowHeight="15"/>
  <cols>
    <col min="1" max="1" width="6.5703125" customWidth="1"/>
    <col min="2" max="2" width="54.140625" customWidth="1"/>
    <col min="3" max="3" width="14.5703125" customWidth="1"/>
    <col min="4" max="4" width="15.42578125" customWidth="1"/>
    <col min="5" max="5" width="15.7109375" customWidth="1"/>
  </cols>
  <sheetData>
    <row r="1" spans="1:5" ht="23.25">
      <c r="A1" s="700" t="s">
        <v>564</v>
      </c>
      <c r="B1" s="700"/>
      <c r="C1" s="700"/>
      <c r="D1" s="700"/>
      <c r="E1" s="700"/>
    </row>
    <row r="2" spans="1:5" ht="23.25">
      <c r="A2" s="700" t="s">
        <v>1</v>
      </c>
      <c r="B2" s="700"/>
      <c r="C2" s="700"/>
      <c r="D2" s="700"/>
      <c r="E2" s="700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 ht="15" customHeight="1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 ht="15.75" thickBot="1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 ht="15.75" thickBot="1">
      <c r="A8" s="98" t="s">
        <v>572</v>
      </c>
      <c r="B8" s="99" t="s">
        <v>573</v>
      </c>
      <c r="C8" s="100"/>
      <c r="D8" s="100"/>
      <c r="E8" s="100"/>
    </row>
    <row r="9" spans="1:5">
      <c r="A9" s="86">
        <v>1</v>
      </c>
      <c r="B9" s="87" t="s">
        <v>565</v>
      </c>
      <c r="C9" s="88">
        <v>54000</v>
      </c>
      <c r="D9" s="88">
        <f>E9-C9</f>
        <v>46800</v>
      </c>
      <c r="E9" s="88">
        <v>100800</v>
      </c>
    </row>
    <row r="10" spans="1:5">
      <c r="A10" s="89">
        <v>2</v>
      </c>
      <c r="B10" s="90" t="s">
        <v>566</v>
      </c>
      <c r="C10" s="91">
        <v>960000</v>
      </c>
      <c r="D10" s="91">
        <f>E10-C10</f>
        <v>408000</v>
      </c>
      <c r="E10" s="91">
        <v>1368000</v>
      </c>
    </row>
    <row r="11" spans="1:5">
      <c r="A11" s="89">
        <v>3</v>
      </c>
      <c r="B11" s="90" t="s">
        <v>567</v>
      </c>
      <c r="C11" s="91">
        <v>840000</v>
      </c>
      <c r="D11" s="91">
        <f>E11-C11</f>
        <v>240000</v>
      </c>
      <c r="E11" s="91">
        <v>1080000</v>
      </c>
    </row>
    <row r="12" spans="1:5">
      <c r="A12" s="89">
        <v>4</v>
      </c>
      <c r="B12" s="92" t="s">
        <v>568</v>
      </c>
      <c r="C12" s="91">
        <v>300000</v>
      </c>
      <c r="D12" s="91">
        <f>E12-C12</f>
        <v>276000</v>
      </c>
      <c r="E12" s="91">
        <v>576000</v>
      </c>
    </row>
    <row r="13" spans="1:5">
      <c r="A13" s="93">
        <v>5</v>
      </c>
      <c r="B13" s="94" t="s">
        <v>569</v>
      </c>
      <c r="C13" s="67">
        <v>300000</v>
      </c>
      <c r="D13" s="67">
        <f>E13-C13</f>
        <v>132000</v>
      </c>
      <c r="E13" s="67">
        <v>432000</v>
      </c>
    </row>
    <row r="14" spans="1:5">
      <c r="A14" s="106"/>
      <c r="B14" s="107"/>
      <c r="C14" s="108"/>
      <c r="D14" s="108"/>
      <c r="E14" s="108"/>
    </row>
    <row r="15" spans="1:5">
      <c r="A15" s="106"/>
      <c r="B15" s="107"/>
      <c r="C15" s="108"/>
      <c r="D15" s="108"/>
      <c r="E15" s="108"/>
    </row>
    <row r="16" spans="1:5">
      <c r="A16" s="95"/>
      <c r="B16" s="95"/>
      <c r="C16" s="95"/>
      <c r="D16" s="95"/>
      <c r="E16" s="95"/>
    </row>
    <row r="17" spans="1:5">
      <c r="A17" s="689" t="s">
        <v>575</v>
      </c>
      <c r="B17" s="689"/>
      <c r="C17" s="689"/>
      <c r="D17" s="689"/>
      <c r="E17" s="689"/>
    </row>
    <row r="18" spans="1:5">
      <c r="A18" s="96"/>
      <c r="B18" s="97"/>
      <c r="C18" s="95"/>
      <c r="D18" s="95"/>
      <c r="E18" s="95"/>
    </row>
    <row r="19" spans="1:5">
      <c r="A19" s="690" t="s">
        <v>2</v>
      </c>
      <c r="B19" s="692" t="s">
        <v>570</v>
      </c>
      <c r="C19" s="694" t="s">
        <v>3</v>
      </c>
      <c r="D19" s="696" t="s">
        <v>4</v>
      </c>
      <c r="E19" s="698" t="s">
        <v>571</v>
      </c>
    </row>
    <row r="20" spans="1:5" ht="15.75" thickBot="1">
      <c r="A20" s="691"/>
      <c r="B20" s="693"/>
      <c r="C20" s="695"/>
      <c r="D20" s="697"/>
      <c r="E20" s="699"/>
    </row>
    <row r="21" spans="1:5">
      <c r="A21" s="98" t="s">
        <v>572</v>
      </c>
      <c r="B21" s="99" t="s">
        <v>573</v>
      </c>
      <c r="C21" s="100"/>
      <c r="D21" s="100"/>
      <c r="E21" s="100"/>
    </row>
    <row r="22" spans="1:5">
      <c r="A22" s="101">
        <v>1</v>
      </c>
      <c r="B22" s="2" t="s">
        <v>574</v>
      </c>
      <c r="C22" s="34">
        <v>81000</v>
      </c>
      <c r="D22" s="34">
        <f>E22-C22</f>
        <v>53700</v>
      </c>
      <c r="E22" s="34">
        <v>134700</v>
      </c>
    </row>
    <row r="23" spans="1:5">
      <c r="A23" s="101">
        <v>2</v>
      </c>
      <c r="B23" s="2" t="s">
        <v>566</v>
      </c>
      <c r="C23" s="34">
        <v>1440000</v>
      </c>
      <c r="D23" s="34">
        <f>E23-C23</f>
        <v>513000</v>
      </c>
      <c r="E23" s="34">
        <v>1953000</v>
      </c>
    </row>
    <row r="24" spans="1:5">
      <c r="A24" s="101">
        <v>3</v>
      </c>
      <c r="B24" s="2" t="s">
        <v>567</v>
      </c>
      <c r="C24" s="34">
        <v>1260000</v>
      </c>
      <c r="D24" s="34">
        <f>E24-C24</f>
        <v>327000</v>
      </c>
      <c r="E24" s="34">
        <v>1587000</v>
      </c>
    </row>
    <row r="25" spans="1:5">
      <c r="A25" s="101">
        <v>4</v>
      </c>
      <c r="B25" s="102" t="s">
        <v>568</v>
      </c>
      <c r="C25" s="34">
        <v>450000</v>
      </c>
      <c r="D25" s="34">
        <f>E25-C25</f>
        <v>315000</v>
      </c>
      <c r="E25" s="34">
        <v>765000</v>
      </c>
    </row>
    <row r="26" spans="1:5" ht="15.75" thickBot="1">
      <c r="A26" s="103">
        <v>5</v>
      </c>
      <c r="B26" s="104" t="s">
        <v>569</v>
      </c>
      <c r="C26" s="105">
        <v>450000</v>
      </c>
      <c r="D26" s="105">
        <f>E26-C26</f>
        <v>165000</v>
      </c>
      <c r="E26" s="105">
        <v>615000</v>
      </c>
    </row>
    <row r="28" spans="1:5">
      <c r="A28" t="s">
        <v>20</v>
      </c>
    </row>
    <row r="29" spans="1:5">
      <c r="A29" t="s">
        <v>576</v>
      </c>
    </row>
  </sheetData>
  <mergeCells count="14">
    <mergeCell ref="A1:E1"/>
    <mergeCell ref="A2:E2"/>
    <mergeCell ref="A4:A6"/>
    <mergeCell ref="B4:B6"/>
    <mergeCell ref="C4:E4"/>
    <mergeCell ref="C5:C6"/>
    <mergeCell ref="D5:D6"/>
    <mergeCell ref="E5:E6"/>
    <mergeCell ref="A17:E17"/>
    <mergeCell ref="A19:A20"/>
    <mergeCell ref="B19:B20"/>
    <mergeCell ref="C19:C20"/>
    <mergeCell ref="D19:D20"/>
    <mergeCell ref="E19:E20"/>
  </mergeCells>
  <pageMargins left="0.92" right="0.23622047244094491" top="0.74803149606299213" bottom="0.74803149606299213" header="0.31496062992125984" footer="0.31496062992125984"/>
  <pageSetup paperSize="9" scale="85" orientation="portrait" horizontalDpi="4294967293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57"/>
  <sheetViews>
    <sheetView view="pageBreakPreview" zoomScale="60" workbookViewId="0">
      <selection activeCell="F45" sqref="F45"/>
    </sheetView>
  </sheetViews>
  <sheetFormatPr defaultRowHeight="15"/>
  <cols>
    <col min="1" max="1" width="4.7109375" customWidth="1"/>
    <col min="2" max="2" width="60.5703125" customWidth="1"/>
    <col min="3" max="8" width="16" customWidth="1"/>
    <col min="9" max="9" width="0.42578125" customWidth="1"/>
    <col min="10" max="10" width="13" hidden="1" customWidth="1"/>
  </cols>
  <sheetData>
    <row r="1" spans="1:10" ht="23.25">
      <c r="A1" s="700" t="s">
        <v>577</v>
      </c>
      <c r="B1" s="700"/>
      <c r="C1" s="700"/>
      <c r="D1" s="700"/>
      <c r="E1" s="700"/>
      <c r="F1" s="700"/>
      <c r="G1" s="700"/>
      <c r="H1" s="700"/>
    </row>
    <row r="2" spans="1:10" ht="23.25">
      <c r="A2" s="700" t="s">
        <v>1</v>
      </c>
      <c r="B2" s="700"/>
      <c r="C2" s="700"/>
      <c r="D2" s="700"/>
      <c r="E2" s="700"/>
      <c r="F2" s="700"/>
      <c r="G2" s="700"/>
      <c r="H2" s="700"/>
    </row>
    <row r="3" spans="1:10" ht="15.75" thickBot="1"/>
    <row r="4" spans="1:10" ht="15.75" thickBot="1">
      <c r="A4" s="661" t="s">
        <v>86</v>
      </c>
      <c r="B4" s="664" t="s">
        <v>6</v>
      </c>
      <c r="C4" s="667" t="s">
        <v>2212</v>
      </c>
      <c r="D4" s="668"/>
      <c r="E4" s="669"/>
      <c r="F4" s="667" t="s">
        <v>2211</v>
      </c>
      <c r="G4" s="668"/>
      <c r="H4" s="669"/>
    </row>
    <row r="5" spans="1:10" ht="15" customHeight="1">
      <c r="A5" s="662"/>
      <c r="B5" s="665"/>
      <c r="C5" s="670" t="s">
        <v>3</v>
      </c>
      <c r="D5" s="672" t="s">
        <v>4</v>
      </c>
      <c r="E5" s="674" t="s">
        <v>5</v>
      </c>
      <c r="F5" s="670" t="s">
        <v>3</v>
      </c>
      <c r="G5" s="672" t="s">
        <v>4</v>
      </c>
      <c r="H5" s="686" t="s">
        <v>5</v>
      </c>
    </row>
    <row r="6" spans="1:10" ht="15.75" thickBot="1">
      <c r="A6" s="663"/>
      <c r="B6" s="666"/>
      <c r="C6" s="671"/>
      <c r="D6" s="673"/>
      <c r="E6" s="675"/>
      <c r="F6" s="671"/>
      <c r="G6" s="673"/>
      <c r="H6" s="687"/>
    </row>
    <row r="7" spans="1:10">
      <c r="A7" s="164">
        <v>1</v>
      </c>
      <c r="B7" s="165">
        <v>2</v>
      </c>
      <c r="C7" s="166">
        <v>3</v>
      </c>
      <c r="D7" s="166">
        <v>4</v>
      </c>
      <c r="E7" s="166">
        <v>5</v>
      </c>
      <c r="F7" s="166">
        <v>3</v>
      </c>
      <c r="G7" s="166">
        <v>4</v>
      </c>
      <c r="H7" s="167">
        <v>5</v>
      </c>
    </row>
    <row r="8" spans="1:10">
      <c r="A8" s="525"/>
      <c r="B8" s="526"/>
      <c r="C8" s="526"/>
      <c r="D8" s="526"/>
      <c r="E8" s="526"/>
      <c r="F8" s="526"/>
      <c r="G8" s="526"/>
      <c r="H8" s="527"/>
    </row>
    <row r="9" spans="1:10">
      <c r="A9" s="528">
        <v>1</v>
      </c>
      <c r="B9" s="516" t="s">
        <v>1941</v>
      </c>
      <c r="C9" s="517">
        <f>0.2*E9</f>
        <v>7500</v>
      </c>
      <c r="D9" s="517">
        <f>0.8*E9</f>
        <v>30000</v>
      </c>
      <c r="E9" s="517">
        <v>37500</v>
      </c>
      <c r="F9" s="517">
        <f>0.2*H9</f>
        <v>11250</v>
      </c>
      <c r="G9" s="517">
        <f>0.8*H9</f>
        <v>45000</v>
      </c>
      <c r="H9" s="529">
        <f>E9*1.5</f>
        <v>56250</v>
      </c>
      <c r="J9" s="412" t="s">
        <v>1989</v>
      </c>
    </row>
    <row r="10" spans="1:10">
      <c r="A10" s="528">
        <v>2</v>
      </c>
      <c r="B10" s="518" t="s">
        <v>1942</v>
      </c>
      <c r="C10" s="519">
        <f t="shared" ref="C10:C44" si="0">E10-D10</f>
        <v>19500</v>
      </c>
      <c r="D10" s="519">
        <f t="shared" ref="D10:D44" si="1">0.35*E10</f>
        <v>10500</v>
      </c>
      <c r="E10" s="519">
        <v>30000</v>
      </c>
      <c r="F10" s="519">
        <f t="shared" ref="F10:F44" si="2">H10-G10</f>
        <v>29250</v>
      </c>
      <c r="G10" s="519">
        <f t="shared" ref="G10:G44" si="3">0.35*H10</f>
        <v>15749.999999999998</v>
      </c>
      <c r="H10" s="529">
        <f t="shared" ref="H10:H57" si="4">E10*1.5</f>
        <v>45000</v>
      </c>
      <c r="J10" s="412"/>
    </row>
    <row r="11" spans="1:10">
      <c r="A11" s="528">
        <v>3</v>
      </c>
      <c r="B11" s="516" t="s">
        <v>1943</v>
      </c>
      <c r="C11" s="519">
        <f t="shared" si="0"/>
        <v>9750</v>
      </c>
      <c r="D11" s="519">
        <f t="shared" si="1"/>
        <v>5250</v>
      </c>
      <c r="E11" s="520">
        <v>15000</v>
      </c>
      <c r="F11" s="519">
        <f t="shared" si="2"/>
        <v>14625</v>
      </c>
      <c r="G11" s="519">
        <f t="shared" si="3"/>
        <v>7874.9999999999991</v>
      </c>
      <c r="H11" s="529">
        <f t="shared" si="4"/>
        <v>22500</v>
      </c>
      <c r="J11" s="412" t="s">
        <v>1990</v>
      </c>
    </row>
    <row r="12" spans="1:10" ht="15" customHeight="1">
      <c r="A12" s="528">
        <v>4</v>
      </c>
      <c r="B12" s="518" t="s">
        <v>1944</v>
      </c>
      <c r="C12" s="519">
        <f t="shared" si="0"/>
        <v>26000</v>
      </c>
      <c r="D12" s="519">
        <f t="shared" si="1"/>
        <v>14000</v>
      </c>
      <c r="E12" s="519">
        <v>40000</v>
      </c>
      <c r="F12" s="519">
        <f t="shared" si="2"/>
        <v>39000</v>
      </c>
      <c r="G12" s="519">
        <f t="shared" si="3"/>
        <v>21000</v>
      </c>
      <c r="H12" s="529">
        <f t="shared" si="4"/>
        <v>60000</v>
      </c>
      <c r="J12" s="413" t="s">
        <v>1989</v>
      </c>
    </row>
    <row r="13" spans="1:10">
      <c r="A13" s="528">
        <v>5</v>
      </c>
      <c r="B13" s="518" t="s">
        <v>1945</v>
      </c>
      <c r="C13" s="519">
        <f t="shared" si="0"/>
        <v>26000</v>
      </c>
      <c r="D13" s="519">
        <f t="shared" si="1"/>
        <v>14000</v>
      </c>
      <c r="E13" s="519">
        <v>40000</v>
      </c>
      <c r="F13" s="519">
        <f t="shared" si="2"/>
        <v>39000</v>
      </c>
      <c r="G13" s="519">
        <f t="shared" si="3"/>
        <v>21000</v>
      </c>
      <c r="H13" s="529">
        <f t="shared" si="4"/>
        <v>60000</v>
      </c>
      <c r="J13" s="413" t="s">
        <v>1989</v>
      </c>
    </row>
    <row r="14" spans="1:10">
      <c r="A14" s="528">
        <v>6</v>
      </c>
      <c r="B14" s="518" t="s">
        <v>1946</v>
      </c>
      <c r="C14" s="519">
        <f t="shared" si="0"/>
        <v>26000</v>
      </c>
      <c r="D14" s="519">
        <f t="shared" si="1"/>
        <v>14000</v>
      </c>
      <c r="E14" s="519">
        <v>40000</v>
      </c>
      <c r="F14" s="519">
        <f t="shared" si="2"/>
        <v>39000</v>
      </c>
      <c r="G14" s="519">
        <f t="shared" si="3"/>
        <v>21000</v>
      </c>
      <c r="H14" s="529">
        <f t="shared" si="4"/>
        <v>60000</v>
      </c>
      <c r="J14" s="413" t="s">
        <v>1989</v>
      </c>
    </row>
    <row r="15" spans="1:10">
      <c r="A15" s="528">
        <v>7</v>
      </c>
      <c r="B15" s="518" t="s">
        <v>1947</v>
      </c>
      <c r="C15" s="519">
        <f t="shared" si="0"/>
        <v>25025</v>
      </c>
      <c r="D15" s="519">
        <f t="shared" si="1"/>
        <v>13475</v>
      </c>
      <c r="E15" s="519">
        <v>38500</v>
      </c>
      <c r="F15" s="519">
        <f t="shared" si="2"/>
        <v>37537.5</v>
      </c>
      <c r="G15" s="519">
        <f t="shared" si="3"/>
        <v>20212.5</v>
      </c>
      <c r="H15" s="529">
        <f t="shared" si="4"/>
        <v>57750</v>
      </c>
      <c r="J15" s="413" t="s">
        <v>1989</v>
      </c>
    </row>
    <row r="16" spans="1:10">
      <c r="A16" s="528">
        <v>8</v>
      </c>
      <c r="B16" s="518" t="s">
        <v>1948</v>
      </c>
      <c r="C16" s="519">
        <f t="shared" si="0"/>
        <v>26000</v>
      </c>
      <c r="D16" s="519">
        <f t="shared" si="1"/>
        <v>14000</v>
      </c>
      <c r="E16" s="519">
        <v>40000</v>
      </c>
      <c r="F16" s="519">
        <f t="shared" si="2"/>
        <v>39000</v>
      </c>
      <c r="G16" s="519">
        <f t="shared" si="3"/>
        <v>21000</v>
      </c>
      <c r="H16" s="529">
        <f t="shared" si="4"/>
        <v>60000</v>
      </c>
      <c r="J16" s="413" t="s">
        <v>1989</v>
      </c>
    </row>
    <row r="17" spans="1:10">
      <c r="A17" s="528">
        <v>9</v>
      </c>
      <c r="B17" s="518" t="s">
        <v>1949</v>
      </c>
      <c r="C17" s="519">
        <f t="shared" si="0"/>
        <v>13000</v>
      </c>
      <c r="D17" s="519">
        <f t="shared" si="1"/>
        <v>7000</v>
      </c>
      <c r="E17" s="519">
        <v>20000</v>
      </c>
      <c r="F17" s="519">
        <f t="shared" si="2"/>
        <v>19500</v>
      </c>
      <c r="G17" s="519">
        <f t="shared" si="3"/>
        <v>10500</v>
      </c>
      <c r="H17" s="529">
        <f t="shared" si="4"/>
        <v>30000</v>
      </c>
      <c r="J17" s="412" t="s">
        <v>1990</v>
      </c>
    </row>
    <row r="18" spans="1:10">
      <c r="A18" s="528">
        <v>10</v>
      </c>
      <c r="B18" s="516" t="s">
        <v>1950</v>
      </c>
      <c r="C18" s="519">
        <f t="shared" si="0"/>
        <v>13000</v>
      </c>
      <c r="D18" s="519">
        <f t="shared" si="1"/>
        <v>7000</v>
      </c>
      <c r="E18" s="519">
        <v>20000</v>
      </c>
      <c r="F18" s="519">
        <f t="shared" si="2"/>
        <v>19500</v>
      </c>
      <c r="G18" s="519">
        <f t="shared" si="3"/>
        <v>10500</v>
      </c>
      <c r="H18" s="529">
        <f t="shared" si="4"/>
        <v>30000</v>
      </c>
      <c r="J18" s="412" t="s">
        <v>1990</v>
      </c>
    </row>
    <row r="19" spans="1:10">
      <c r="A19" s="528">
        <v>11</v>
      </c>
      <c r="B19" s="518" t="s">
        <v>1951</v>
      </c>
      <c r="C19" s="519">
        <f t="shared" si="0"/>
        <v>25025</v>
      </c>
      <c r="D19" s="519">
        <f t="shared" si="1"/>
        <v>13475</v>
      </c>
      <c r="E19" s="519">
        <v>38500</v>
      </c>
      <c r="F19" s="519">
        <f t="shared" si="2"/>
        <v>37537.5</v>
      </c>
      <c r="G19" s="519">
        <f t="shared" si="3"/>
        <v>20212.5</v>
      </c>
      <c r="H19" s="529">
        <f t="shared" si="4"/>
        <v>57750</v>
      </c>
      <c r="J19" s="413" t="s">
        <v>1989</v>
      </c>
    </row>
    <row r="20" spans="1:10">
      <c r="A20" s="528">
        <v>12</v>
      </c>
      <c r="B20" s="518" t="s">
        <v>580</v>
      </c>
      <c r="C20" s="519">
        <f t="shared" si="0"/>
        <v>26000</v>
      </c>
      <c r="D20" s="519">
        <f t="shared" si="1"/>
        <v>14000</v>
      </c>
      <c r="E20" s="519">
        <v>40000</v>
      </c>
      <c r="F20" s="519">
        <f t="shared" si="2"/>
        <v>39000</v>
      </c>
      <c r="G20" s="519">
        <f t="shared" si="3"/>
        <v>21000</v>
      </c>
      <c r="H20" s="529">
        <f t="shared" si="4"/>
        <v>60000</v>
      </c>
      <c r="J20" s="413" t="s">
        <v>1989</v>
      </c>
    </row>
    <row r="21" spans="1:10">
      <c r="A21" s="528">
        <v>13</v>
      </c>
      <c r="B21" s="518" t="s">
        <v>1952</v>
      </c>
      <c r="C21" s="519">
        <f t="shared" si="0"/>
        <v>15600</v>
      </c>
      <c r="D21" s="519">
        <f t="shared" si="1"/>
        <v>8400</v>
      </c>
      <c r="E21" s="519">
        <v>24000</v>
      </c>
      <c r="F21" s="519">
        <f t="shared" si="2"/>
        <v>23400</v>
      </c>
      <c r="G21" s="519">
        <f t="shared" si="3"/>
        <v>12600</v>
      </c>
      <c r="H21" s="529">
        <f t="shared" si="4"/>
        <v>36000</v>
      </c>
      <c r="J21" s="413"/>
    </row>
    <row r="22" spans="1:10">
      <c r="A22" s="528">
        <v>14</v>
      </c>
      <c r="B22" s="518" t="s">
        <v>1953</v>
      </c>
      <c r="C22" s="519">
        <f t="shared" si="0"/>
        <v>16250</v>
      </c>
      <c r="D22" s="519">
        <f t="shared" si="1"/>
        <v>8750</v>
      </c>
      <c r="E22" s="519">
        <v>25000</v>
      </c>
      <c r="F22" s="519">
        <f t="shared" si="2"/>
        <v>24375</v>
      </c>
      <c r="G22" s="519">
        <f t="shared" si="3"/>
        <v>13125</v>
      </c>
      <c r="H22" s="529">
        <f t="shared" si="4"/>
        <v>37500</v>
      </c>
      <c r="J22" s="412" t="s">
        <v>1990</v>
      </c>
    </row>
    <row r="23" spans="1:10">
      <c r="A23" s="528">
        <v>15</v>
      </c>
      <c r="B23" s="518" t="s">
        <v>1954</v>
      </c>
      <c r="C23" s="519">
        <f t="shared" si="0"/>
        <v>16250</v>
      </c>
      <c r="D23" s="519">
        <f t="shared" si="1"/>
        <v>8750</v>
      </c>
      <c r="E23" s="519">
        <v>25000</v>
      </c>
      <c r="F23" s="519">
        <f t="shared" si="2"/>
        <v>24375</v>
      </c>
      <c r="G23" s="519">
        <f t="shared" si="3"/>
        <v>13125</v>
      </c>
      <c r="H23" s="529">
        <f t="shared" si="4"/>
        <v>37500</v>
      </c>
      <c r="J23" s="412" t="s">
        <v>1991</v>
      </c>
    </row>
    <row r="24" spans="1:10">
      <c r="A24" s="528">
        <v>16</v>
      </c>
      <c r="B24" s="518" t="s">
        <v>1955</v>
      </c>
      <c r="C24" s="519">
        <f t="shared" si="0"/>
        <v>16250</v>
      </c>
      <c r="D24" s="519">
        <f t="shared" si="1"/>
        <v>8750</v>
      </c>
      <c r="E24" s="519">
        <v>25000</v>
      </c>
      <c r="F24" s="519">
        <f t="shared" si="2"/>
        <v>24375</v>
      </c>
      <c r="G24" s="519">
        <f t="shared" si="3"/>
        <v>13125</v>
      </c>
      <c r="H24" s="529">
        <f t="shared" si="4"/>
        <v>37500</v>
      </c>
      <c r="J24" s="414" t="s">
        <v>1990</v>
      </c>
    </row>
    <row r="25" spans="1:10">
      <c r="A25" s="528">
        <v>17</v>
      </c>
      <c r="B25" s="518" t="s">
        <v>1956</v>
      </c>
      <c r="C25" s="519">
        <f t="shared" si="0"/>
        <v>26000</v>
      </c>
      <c r="D25" s="519">
        <f t="shared" si="1"/>
        <v>14000</v>
      </c>
      <c r="E25" s="519">
        <v>40000</v>
      </c>
      <c r="F25" s="519">
        <f t="shared" si="2"/>
        <v>39000</v>
      </c>
      <c r="G25" s="519">
        <f t="shared" si="3"/>
        <v>21000</v>
      </c>
      <c r="H25" s="529">
        <f t="shared" si="4"/>
        <v>60000</v>
      </c>
      <c r="J25" s="413"/>
    </row>
    <row r="26" spans="1:10">
      <c r="A26" s="528">
        <v>18</v>
      </c>
      <c r="B26" s="518" t="s">
        <v>1957</v>
      </c>
      <c r="C26" s="519">
        <f t="shared" si="0"/>
        <v>26000</v>
      </c>
      <c r="D26" s="519">
        <f t="shared" si="1"/>
        <v>14000</v>
      </c>
      <c r="E26" s="519">
        <v>40000</v>
      </c>
      <c r="F26" s="519">
        <f t="shared" si="2"/>
        <v>39000</v>
      </c>
      <c r="G26" s="519">
        <f t="shared" si="3"/>
        <v>21000</v>
      </c>
      <c r="H26" s="529">
        <f t="shared" si="4"/>
        <v>60000</v>
      </c>
      <c r="J26" s="413"/>
    </row>
    <row r="27" spans="1:10">
      <c r="A27" s="528">
        <v>19</v>
      </c>
      <c r="B27" s="518" t="s">
        <v>1958</v>
      </c>
      <c r="C27" s="519">
        <f t="shared" si="0"/>
        <v>16250</v>
      </c>
      <c r="D27" s="519">
        <f t="shared" si="1"/>
        <v>8750</v>
      </c>
      <c r="E27" s="519">
        <v>25000</v>
      </c>
      <c r="F27" s="519">
        <f t="shared" si="2"/>
        <v>24375</v>
      </c>
      <c r="G27" s="519">
        <f t="shared" si="3"/>
        <v>13125</v>
      </c>
      <c r="H27" s="529">
        <f t="shared" si="4"/>
        <v>37500</v>
      </c>
      <c r="J27" s="412" t="s">
        <v>1990</v>
      </c>
    </row>
    <row r="28" spans="1:10">
      <c r="A28" s="528">
        <v>20</v>
      </c>
      <c r="B28" s="518" t="s">
        <v>1959</v>
      </c>
      <c r="C28" s="519">
        <f t="shared" si="0"/>
        <v>32500</v>
      </c>
      <c r="D28" s="520">
        <f t="shared" si="1"/>
        <v>17500</v>
      </c>
      <c r="E28" s="520">
        <v>50000</v>
      </c>
      <c r="F28" s="519">
        <f t="shared" si="2"/>
        <v>48750</v>
      </c>
      <c r="G28" s="520">
        <f t="shared" si="3"/>
        <v>26250</v>
      </c>
      <c r="H28" s="529">
        <f t="shared" si="4"/>
        <v>75000</v>
      </c>
      <c r="J28" s="413" t="s">
        <v>1992</v>
      </c>
    </row>
    <row r="29" spans="1:10">
      <c r="A29" s="528">
        <v>21</v>
      </c>
      <c r="B29" s="518" t="s">
        <v>1960</v>
      </c>
      <c r="C29" s="519">
        <f t="shared" si="0"/>
        <v>13000</v>
      </c>
      <c r="D29" s="519">
        <f t="shared" si="1"/>
        <v>7000</v>
      </c>
      <c r="E29" s="519">
        <v>20000</v>
      </c>
      <c r="F29" s="519">
        <f t="shared" si="2"/>
        <v>19500</v>
      </c>
      <c r="G29" s="519">
        <f t="shared" si="3"/>
        <v>10500</v>
      </c>
      <c r="H29" s="529">
        <f t="shared" si="4"/>
        <v>30000</v>
      </c>
      <c r="J29" s="413"/>
    </row>
    <row r="30" spans="1:10">
      <c r="A30" s="528">
        <v>22</v>
      </c>
      <c r="B30" s="518" t="s">
        <v>1961</v>
      </c>
      <c r="C30" s="519">
        <f t="shared" si="0"/>
        <v>13000</v>
      </c>
      <c r="D30" s="519">
        <f t="shared" si="1"/>
        <v>7000</v>
      </c>
      <c r="E30" s="519">
        <v>20000</v>
      </c>
      <c r="F30" s="519">
        <f t="shared" si="2"/>
        <v>19500</v>
      </c>
      <c r="G30" s="519">
        <f t="shared" si="3"/>
        <v>10500</v>
      </c>
      <c r="H30" s="529">
        <f t="shared" si="4"/>
        <v>30000</v>
      </c>
      <c r="J30" s="413"/>
    </row>
    <row r="31" spans="1:10">
      <c r="A31" s="528">
        <v>23</v>
      </c>
      <c r="B31" s="518" t="s">
        <v>1962</v>
      </c>
      <c r="C31" s="519">
        <f t="shared" si="0"/>
        <v>19500</v>
      </c>
      <c r="D31" s="519">
        <f t="shared" si="1"/>
        <v>10500</v>
      </c>
      <c r="E31" s="520">
        <v>30000</v>
      </c>
      <c r="F31" s="519">
        <f t="shared" si="2"/>
        <v>29250</v>
      </c>
      <c r="G31" s="519">
        <f t="shared" si="3"/>
        <v>15749.999999999998</v>
      </c>
      <c r="H31" s="529">
        <f t="shared" si="4"/>
        <v>45000</v>
      </c>
      <c r="J31" s="412" t="s">
        <v>1991</v>
      </c>
    </row>
    <row r="32" spans="1:10">
      <c r="A32" s="528">
        <v>24</v>
      </c>
      <c r="B32" s="521" t="s">
        <v>1963</v>
      </c>
      <c r="C32" s="519">
        <f t="shared" si="0"/>
        <v>39000</v>
      </c>
      <c r="D32" s="519">
        <f t="shared" si="1"/>
        <v>21000</v>
      </c>
      <c r="E32" s="519">
        <v>60000</v>
      </c>
      <c r="F32" s="519">
        <f t="shared" si="2"/>
        <v>58500</v>
      </c>
      <c r="G32" s="519">
        <f t="shared" si="3"/>
        <v>31499.999999999996</v>
      </c>
      <c r="H32" s="529">
        <f t="shared" si="4"/>
        <v>90000</v>
      </c>
      <c r="J32" s="413" t="s">
        <v>1990</v>
      </c>
    </row>
    <row r="33" spans="1:10">
      <c r="A33" s="528">
        <v>25</v>
      </c>
      <c r="B33" s="518" t="s">
        <v>1964</v>
      </c>
      <c r="C33" s="519">
        <f t="shared" si="0"/>
        <v>25025</v>
      </c>
      <c r="D33" s="519">
        <f t="shared" si="1"/>
        <v>13475</v>
      </c>
      <c r="E33" s="520">
        <v>38500</v>
      </c>
      <c r="F33" s="519">
        <f t="shared" si="2"/>
        <v>37537.5</v>
      </c>
      <c r="G33" s="519">
        <f t="shared" si="3"/>
        <v>20212.5</v>
      </c>
      <c r="H33" s="529">
        <f t="shared" si="4"/>
        <v>57750</v>
      </c>
      <c r="J33" s="413"/>
    </row>
    <row r="34" spans="1:10">
      <c r="A34" s="528">
        <v>26</v>
      </c>
      <c r="B34" s="518" t="s">
        <v>1965</v>
      </c>
      <c r="C34" s="519">
        <f t="shared" si="0"/>
        <v>25025</v>
      </c>
      <c r="D34" s="519">
        <f t="shared" si="1"/>
        <v>13475</v>
      </c>
      <c r="E34" s="520">
        <v>38500</v>
      </c>
      <c r="F34" s="519">
        <f t="shared" si="2"/>
        <v>37537.5</v>
      </c>
      <c r="G34" s="519">
        <f t="shared" si="3"/>
        <v>20212.5</v>
      </c>
      <c r="H34" s="529">
        <f t="shared" si="4"/>
        <v>57750</v>
      </c>
      <c r="J34" s="413"/>
    </row>
    <row r="35" spans="1:10">
      <c r="A35" s="528">
        <v>27</v>
      </c>
      <c r="B35" s="518" t="s">
        <v>1966</v>
      </c>
      <c r="C35" s="519">
        <f t="shared" si="0"/>
        <v>65000</v>
      </c>
      <c r="D35" s="519">
        <f t="shared" si="1"/>
        <v>35000</v>
      </c>
      <c r="E35" s="520">
        <v>100000</v>
      </c>
      <c r="F35" s="519">
        <f t="shared" si="2"/>
        <v>97500</v>
      </c>
      <c r="G35" s="519">
        <f t="shared" si="3"/>
        <v>52500</v>
      </c>
      <c r="H35" s="529">
        <f t="shared" si="4"/>
        <v>150000</v>
      </c>
      <c r="J35" s="413" t="s">
        <v>1993</v>
      </c>
    </row>
    <row r="36" spans="1:10">
      <c r="A36" s="528">
        <v>28</v>
      </c>
      <c r="B36" s="518" t="s">
        <v>1967</v>
      </c>
      <c r="C36" s="519">
        <f t="shared" si="0"/>
        <v>39000</v>
      </c>
      <c r="D36" s="519">
        <f t="shared" si="1"/>
        <v>21000</v>
      </c>
      <c r="E36" s="519">
        <v>60000</v>
      </c>
      <c r="F36" s="519">
        <f t="shared" si="2"/>
        <v>58500</v>
      </c>
      <c r="G36" s="519">
        <f t="shared" si="3"/>
        <v>31499.999999999996</v>
      </c>
      <c r="H36" s="529">
        <f t="shared" si="4"/>
        <v>90000</v>
      </c>
      <c r="J36" s="413"/>
    </row>
    <row r="37" spans="1:10">
      <c r="A37" s="528">
        <v>29</v>
      </c>
      <c r="B37" s="518" t="s">
        <v>1968</v>
      </c>
      <c r="C37" s="519">
        <f t="shared" si="0"/>
        <v>39000</v>
      </c>
      <c r="D37" s="519">
        <f t="shared" si="1"/>
        <v>21000</v>
      </c>
      <c r="E37" s="519">
        <v>60000</v>
      </c>
      <c r="F37" s="519">
        <f t="shared" si="2"/>
        <v>58500</v>
      </c>
      <c r="G37" s="519">
        <f t="shared" si="3"/>
        <v>31499.999999999996</v>
      </c>
      <c r="H37" s="529">
        <f t="shared" si="4"/>
        <v>90000</v>
      </c>
      <c r="J37" s="413"/>
    </row>
    <row r="38" spans="1:10">
      <c r="A38" s="528">
        <v>30</v>
      </c>
      <c r="B38" s="518" t="s">
        <v>1969</v>
      </c>
      <c r="C38" s="519">
        <f t="shared" si="0"/>
        <v>39000</v>
      </c>
      <c r="D38" s="519">
        <f t="shared" si="1"/>
        <v>21000</v>
      </c>
      <c r="E38" s="519">
        <v>60000</v>
      </c>
      <c r="F38" s="519">
        <f t="shared" si="2"/>
        <v>58500</v>
      </c>
      <c r="G38" s="519">
        <f t="shared" si="3"/>
        <v>31499.999999999996</v>
      </c>
      <c r="H38" s="529">
        <f t="shared" si="4"/>
        <v>90000</v>
      </c>
      <c r="J38" s="413"/>
    </row>
    <row r="39" spans="1:10">
      <c r="A39" s="528">
        <v>31</v>
      </c>
      <c r="B39" s="518" t="s">
        <v>1970</v>
      </c>
      <c r="C39" s="519">
        <f t="shared" si="0"/>
        <v>39000</v>
      </c>
      <c r="D39" s="519">
        <f t="shared" si="1"/>
        <v>21000</v>
      </c>
      <c r="E39" s="519">
        <v>60000</v>
      </c>
      <c r="F39" s="519">
        <f t="shared" si="2"/>
        <v>58500</v>
      </c>
      <c r="G39" s="519">
        <f t="shared" si="3"/>
        <v>31499.999999999996</v>
      </c>
      <c r="H39" s="529">
        <f t="shared" si="4"/>
        <v>90000</v>
      </c>
      <c r="J39" s="412" t="s">
        <v>1989</v>
      </c>
    </row>
    <row r="40" spans="1:10">
      <c r="A40" s="528">
        <v>32</v>
      </c>
      <c r="B40" s="518" t="s">
        <v>1971</v>
      </c>
      <c r="C40" s="519">
        <f t="shared" si="0"/>
        <v>39000</v>
      </c>
      <c r="D40" s="519">
        <f t="shared" si="1"/>
        <v>21000</v>
      </c>
      <c r="E40" s="519">
        <v>60000</v>
      </c>
      <c r="F40" s="519">
        <f t="shared" si="2"/>
        <v>58500</v>
      </c>
      <c r="G40" s="519">
        <f t="shared" si="3"/>
        <v>31499.999999999996</v>
      </c>
      <c r="H40" s="529">
        <f t="shared" si="4"/>
        <v>90000</v>
      </c>
      <c r="J40" s="413"/>
    </row>
    <row r="41" spans="1:10">
      <c r="A41" s="528">
        <v>33</v>
      </c>
      <c r="B41" s="518" t="s">
        <v>1972</v>
      </c>
      <c r="C41" s="519">
        <f t="shared" si="0"/>
        <v>16250</v>
      </c>
      <c r="D41" s="519">
        <f t="shared" si="1"/>
        <v>8750</v>
      </c>
      <c r="E41" s="519">
        <v>25000</v>
      </c>
      <c r="F41" s="519">
        <f t="shared" si="2"/>
        <v>24375</v>
      </c>
      <c r="G41" s="519">
        <f t="shared" si="3"/>
        <v>13125</v>
      </c>
      <c r="H41" s="529">
        <f t="shared" si="4"/>
        <v>37500</v>
      </c>
      <c r="J41" s="412" t="s">
        <v>1990</v>
      </c>
    </row>
    <row r="42" spans="1:10">
      <c r="A42" s="528">
        <v>34</v>
      </c>
      <c r="B42" s="516" t="s">
        <v>1973</v>
      </c>
      <c r="C42" s="519">
        <f t="shared" si="0"/>
        <v>19500</v>
      </c>
      <c r="D42" s="519">
        <f t="shared" si="1"/>
        <v>10500</v>
      </c>
      <c r="E42" s="519">
        <v>30000</v>
      </c>
      <c r="F42" s="519">
        <f t="shared" si="2"/>
        <v>29250</v>
      </c>
      <c r="G42" s="519">
        <f t="shared" si="3"/>
        <v>15749.999999999998</v>
      </c>
      <c r="H42" s="529">
        <f t="shared" si="4"/>
        <v>45000</v>
      </c>
      <c r="J42" s="412" t="s">
        <v>1990</v>
      </c>
    </row>
    <row r="43" spans="1:10">
      <c r="A43" s="528">
        <v>35</v>
      </c>
      <c r="B43" s="518" t="s">
        <v>1974</v>
      </c>
      <c r="C43" s="519">
        <f t="shared" si="0"/>
        <v>16250</v>
      </c>
      <c r="D43" s="519">
        <f t="shared" si="1"/>
        <v>8750</v>
      </c>
      <c r="E43" s="519">
        <v>25000</v>
      </c>
      <c r="F43" s="519">
        <f t="shared" si="2"/>
        <v>24375</v>
      </c>
      <c r="G43" s="519">
        <f t="shared" si="3"/>
        <v>13125</v>
      </c>
      <c r="H43" s="529">
        <f t="shared" si="4"/>
        <v>37500</v>
      </c>
      <c r="J43" s="412" t="s">
        <v>1990</v>
      </c>
    </row>
    <row r="44" spans="1:10">
      <c r="A44" s="528">
        <v>36</v>
      </c>
      <c r="B44" s="522" t="s">
        <v>1975</v>
      </c>
      <c r="C44" s="520">
        <f t="shared" si="0"/>
        <v>65000</v>
      </c>
      <c r="D44" s="520">
        <f t="shared" si="1"/>
        <v>35000</v>
      </c>
      <c r="E44" s="520">
        <v>100000</v>
      </c>
      <c r="F44" s="520">
        <f t="shared" si="2"/>
        <v>97500</v>
      </c>
      <c r="G44" s="520">
        <f t="shared" si="3"/>
        <v>52500</v>
      </c>
      <c r="H44" s="529">
        <f t="shared" si="4"/>
        <v>150000</v>
      </c>
      <c r="J44" s="413"/>
    </row>
    <row r="45" spans="1:10">
      <c r="A45" s="528">
        <v>37</v>
      </c>
      <c r="B45" s="518" t="s">
        <v>1976</v>
      </c>
      <c r="C45" s="519">
        <f t="shared" ref="C45:C53" si="5">E45-D45</f>
        <v>20800</v>
      </c>
      <c r="D45" s="519">
        <f t="shared" ref="D45:D53" si="6">0.35*E45</f>
        <v>11200</v>
      </c>
      <c r="E45" s="519">
        <v>32000</v>
      </c>
      <c r="F45" s="519">
        <f t="shared" ref="F45:F53" si="7">H45-G45</f>
        <v>31200</v>
      </c>
      <c r="G45" s="519">
        <f t="shared" ref="G45:G53" si="8">0.35*H45</f>
        <v>16800</v>
      </c>
      <c r="H45" s="529">
        <f t="shared" si="4"/>
        <v>48000</v>
      </c>
      <c r="J45" s="412" t="s">
        <v>1989</v>
      </c>
    </row>
    <row r="46" spans="1:10">
      <c r="A46" s="528">
        <v>38</v>
      </c>
      <c r="B46" s="518" t="s">
        <v>1977</v>
      </c>
      <c r="C46" s="520">
        <f t="shared" si="5"/>
        <v>39000</v>
      </c>
      <c r="D46" s="520">
        <f t="shared" si="6"/>
        <v>21000</v>
      </c>
      <c r="E46" s="520">
        <v>60000</v>
      </c>
      <c r="F46" s="520">
        <f t="shared" si="7"/>
        <v>58500</v>
      </c>
      <c r="G46" s="520">
        <f t="shared" si="8"/>
        <v>31499.999999999996</v>
      </c>
      <c r="H46" s="529">
        <f t="shared" si="4"/>
        <v>90000</v>
      </c>
      <c r="J46" s="413"/>
    </row>
    <row r="47" spans="1:10">
      <c r="A47" s="528">
        <v>39</v>
      </c>
      <c r="B47" s="518" t="s">
        <v>1978</v>
      </c>
      <c r="C47" s="519">
        <f t="shared" si="5"/>
        <v>48750</v>
      </c>
      <c r="D47" s="519">
        <f t="shared" si="6"/>
        <v>26250</v>
      </c>
      <c r="E47" s="519">
        <v>75000</v>
      </c>
      <c r="F47" s="519">
        <f t="shared" si="7"/>
        <v>73125</v>
      </c>
      <c r="G47" s="519">
        <f t="shared" si="8"/>
        <v>39375</v>
      </c>
      <c r="H47" s="529">
        <f t="shared" si="4"/>
        <v>112500</v>
      </c>
      <c r="J47" s="413" t="s">
        <v>1993</v>
      </c>
    </row>
    <row r="48" spans="1:10">
      <c r="A48" s="528">
        <v>40</v>
      </c>
      <c r="B48" s="518" t="s">
        <v>1979</v>
      </c>
      <c r="C48" s="519">
        <f t="shared" si="5"/>
        <v>19500</v>
      </c>
      <c r="D48" s="519">
        <f t="shared" si="6"/>
        <v>10500</v>
      </c>
      <c r="E48" s="519">
        <v>30000</v>
      </c>
      <c r="F48" s="519">
        <f t="shared" si="7"/>
        <v>29250</v>
      </c>
      <c r="G48" s="519">
        <f t="shared" si="8"/>
        <v>15749.999999999998</v>
      </c>
      <c r="H48" s="529">
        <f t="shared" si="4"/>
        <v>45000</v>
      </c>
      <c r="J48" s="412" t="s">
        <v>1989</v>
      </c>
    </row>
    <row r="49" spans="1:10">
      <c r="A49" s="528">
        <v>41</v>
      </c>
      <c r="B49" s="518" t="s">
        <v>1980</v>
      </c>
      <c r="C49" s="519">
        <f t="shared" si="5"/>
        <v>39000</v>
      </c>
      <c r="D49" s="519">
        <f t="shared" si="6"/>
        <v>21000</v>
      </c>
      <c r="E49" s="519">
        <v>60000</v>
      </c>
      <c r="F49" s="519">
        <f t="shared" si="7"/>
        <v>58500</v>
      </c>
      <c r="G49" s="519">
        <f t="shared" si="8"/>
        <v>31499.999999999996</v>
      </c>
      <c r="H49" s="529">
        <f t="shared" si="4"/>
        <v>90000</v>
      </c>
      <c r="J49" s="413"/>
    </row>
    <row r="50" spans="1:10">
      <c r="A50" s="528">
        <v>42</v>
      </c>
      <c r="B50" s="518" t="s">
        <v>1981</v>
      </c>
      <c r="C50" s="519">
        <f t="shared" si="5"/>
        <v>39000</v>
      </c>
      <c r="D50" s="519">
        <f t="shared" si="6"/>
        <v>21000</v>
      </c>
      <c r="E50" s="519">
        <v>60000</v>
      </c>
      <c r="F50" s="519">
        <f t="shared" si="7"/>
        <v>58500</v>
      </c>
      <c r="G50" s="519">
        <f t="shared" si="8"/>
        <v>31499.999999999996</v>
      </c>
      <c r="H50" s="529">
        <f t="shared" si="4"/>
        <v>90000</v>
      </c>
      <c r="J50" s="413"/>
    </row>
    <row r="51" spans="1:10">
      <c r="A51" s="528">
        <v>43</v>
      </c>
      <c r="B51" s="518" t="s">
        <v>1982</v>
      </c>
      <c r="C51" s="519">
        <f t="shared" si="5"/>
        <v>39000</v>
      </c>
      <c r="D51" s="519">
        <f t="shared" si="6"/>
        <v>21000</v>
      </c>
      <c r="E51" s="519">
        <v>60000</v>
      </c>
      <c r="F51" s="519">
        <f t="shared" si="7"/>
        <v>58500</v>
      </c>
      <c r="G51" s="519">
        <f t="shared" si="8"/>
        <v>31499.999999999996</v>
      </c>
      <c r="H51" s="529">
        <f t="shared" si="4"/>
        <v>90000</v>
      </c>
      <c r="J51" s="413"/>
    </row>
    <row r="52" spans="1:10">
      <c r="A52" s="528">
        <v>44</v>
      </c>
      <c r="B52" s="518" t="s">
        <v>1983</v>
      </c>
      <c r="C52" s="519">
        <f t="shared" si="5"/>
        <v>22750</v>
      </c>
      <c r="D52" s="519">
        <f t="shared" si="6"/>
        <v>12250</v>
      </c>
      <c r="E52" s="520">
        <v>35000</v>
      </c>
      <c r="F52" s="519">
        <f t="shared" si="7"/>
        <v>34125</v>
      </c>
      <c r="G52" s="519">
        <f t="shared" si="8"/>
        <v>18375</v>
      </c>
      <c r="H52" s="529">
        <f t="shared" si="4"/>
        <v>52500</v>
      </c>
      <c r="J52" s="413" t="s">
        <v>1994</v>
      </c>
    </row>
    <row r="53" spans="1:10">
      <c r="A53" s="528">
        <v>45</v>
      </c>
      <c r="B53" s="518" t="s">
        <v>1984</v>
      </c>
      <c r="C53" s="519">
        <f t="shared" si="5"/>
        <v>26000</v>
      </c>
      <c r="D53" s="519">
        <f t="shared" si="6"/>
        <v>14000</v>
      </c>
      <c r="E53" s="519">
        <v>40000</v>
      </c>
      <c r="F53" s="519">
        <f t="shared" si="7"/>
        <v>39000</v>
      </c>
      <c r="G53" s="519">
        <f t="shared" si="8"/>
        <v>21000</v>
      </c>
      <c r="H53" s="529">
        <f t="shared" si="4"/>
        <v>60000</v>
      </c>
      <c r="J53" s="413" t="s">
        <v>1989</v>
      </c>
    </row>
    <row r="54" spans="1:10">
      <c r="A54" s="528">
        <v>46</v>
      </c>
      <c r="B54" s="522" t="s">
        <v>1985</v>
      </c>
      <c r="C54" s="523">
        <v>30000</v>
      </c>
      <c r="D54" s="523">
        <v>70000</v>
      </c>
      <c r="E54" s="523">
        <v>100000</v>
      </c>
      <c r="F54" s="523">
        <v>30000</v>
      </c>
      <c r="G54" s="523">
        <v>70000</v>
      </c>
      <c r="H54" s="529">
        <f t="shared" si="4"/>
        <v>150000</v>
      </c>
      <c r="J54" s="415"/>
    </row>
    <row r="55" spans="1:10">
      <c r="A55" s="528">
        <v>47</v>
      </c>
      <c r="B55" s="522" t="s">
        <v>1986</v>
      </c>
      <c r="C55" s="523">
        <v>40000</v>
      </c>
      <c r="D55" s="523">
        <v>80000</v>
      </c>
      <c r="E55" s="523">
        <v>120000</v>
      </c>
      <c r="F55" s="523">
        <v>40000</v>
      </c>
      <c r="G55" s="523">
        <v>80000</v>
      </c>
      <c r="H55" s="529">
        <f t="shared" si="4"/>
        <v>180000</v>
      </c>
      <c r="J55" s="415"/>
    </row>
    <row r="56" spans="1:10">
      <c r="A56" s="528">
        <v>48</v>
      </c>
      <c r="B56" s="522" t="s">
        <v>1987</v>
      </c>
      <c r="C56" s="523">
        <v>50000</v>
      </c>
      <c r="D56" s="524">
        <v>70000</v>
      </c>
      <c r="E56" s="523">
        <v>120000</v>
      </c>
      <c r="F56" s="523">
        <v>50000</v>
      </c>
      <c r="G56" s="524">
        <v>70000</v>
      </c>
      <c r="H56" s="529">
        <f t="shared" si="4"/>
        <v>180000</v>
      </c>
      <c r="J56" s="415"/>
    </row>
    <row r="57" spans="1:10" ht="15.75" thickBot="1">
      <c r="A57" s="530">
        <v>49</v>
      </c>
      <c r="B57" s="531" t="s">
        <v>1988</v>
      </c>
      <c r="C57" s="532">
        <v>50000</v>
      </c>
      <c r="D57" s="532">
        <v>70000</v>
      </c>
      <c r="E57" s="532">
        <v>120000</v>
      </c>
      <c r="F57" s="532">
        <v>50000</v>
      </c>
      <c r="G57" s="532">
        <v>70000</v>
      </c>
      <c r="H57" s="533">
        <f t="shared" si="4"/>
        <v>180000</v>
      </c>
      <c r="J57" s="415"/>
    </row>
  </sheetData>
  <mergeCells count="12">
    <mergeCell ref="A1:H1"/>
    <mergeCell ref="A2:H2"/>
    <mergeCell ref="A4:A6"/>
    <mergeCell ref="B4:B6"/>
    <mergeCell ref="C4:E4"/>
    <mergeCell ref="F4:H4"/>
    <mergeCell ref="C5:C6"/>
    <mergeCell ref="D5:D6"/>
    <mergeCell ref="E5:E6"/>
    <mergeCell ref="F5:F6"/>
    <mergeCell ref="G5:G6"/>
    <mergeCell ref="H5:H6"/>
  </mergeCells>
  <pageMargins left="0.43307086614173229" right="0.31496062992125984" top="0.74803149606299213" bottom="0.74803149606299213" header="0.31496062992125984" footer="0.31496062992125984"/>
  <pageSetup paperSize="9" scale="85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78"/>
  <sheetViews>
    <sheetView view="pageBreakPreview" topLeftCell="A46" zoomScale="60" workbookViewId="0">
      <selection activeCell="K63" sqref="K63"/>
    </sheetView>
  </sheetViews>
  <sheetFormatPr defaultRowHeight="15"/>
  <cols>
    <col min="1" max="1" width="6.28515625" customWidth="1"/>
    <col min="2" max="2" width="38.28515625" customWidth="1"/>
    <col min="3" max="8" width="16" customWidth="1"/>
    <col min="9" max="9" width="0.28515625" customWidth="1"/>
    <col min="10" max="10" width="13.28515625" hidden="1" customWidth="1"/>
  </cols>
  <sheetData>
    <row r="1" spans="1:10" ht="23.25">
      <c r="A1" s="700" t="s">
        <v>650</v>
      </c>
      <c r="B1" s="700"/>
      <c r="C1" s="700"/>
      <c r="D1" s="700"/>
      <c r="E1" s="700"/>
      <c r="F1" s="700"/>
      <c r="G1" s="700"/>
      <c r="H1" s="700"/>
    </row>
    <row r="2" spans="1:10" ht="23.25">
      <c r="A2" s="700" t="s">
        <v>1</v>
      </c>
      <c r="B2" s="700"/>
      <c r="C2" s="700"/>
      <c r="D2" s="700"/>
      <c r="E2" s="700"/>
      <c r="F2" s="700"/>
      <c r="G2" s="700"/>
      <c r="H2" s="700"/>
    </row>
    <row r="3" spans="1:10" ht="15.75" thickBot="1"/>
    <row r="4" spans="1:10" ht="15.75" thickBot="1">
      <c r="A4" s="703" t="s">
        <v>86</v>
      </c>
      <c r="B4" s="706" t="s">
        <v>6</v>
      </c>
      <c r="C4" s="709" t="s">
        <v>2212</v>
      </c>
      <c r="D4" s="709"/>
      <c r="E4" s="709"/>
      <c r="F4" s="667" t="s">
        <v>2211</v>
      </c>
      <c r="G4" s="668"/>
      <c r="H4" s="669"/>
    </row>
    <row r="5" spans="1:10">
      <c r="A5" s="704"/>
      <c r="B5" s="707"/>
      <c r="C5" s="710" t="s">
        <v>3</v>
      </c>
      <c r="D5" s="712" t="s">
        <v>4</v>
      </c>
      <c r="E5" s="714" t="s">
        <v>5</v>
      </c>
      <c r="F5" s="710" t="s">
        <v>3</v>
      </c>
      <c r="G5" s="712" t="s">
        <v>4</v>
      </c>
      <c r="H5" s="701" t="s">
        <v>5</v>
      </c>
    </row>
    <row r="6" spans="1:10" ht="15.75" thickBot="1">
      <c r="A6" s="705"/>
      <c r="B6" s="708"/>
      <c r="C6" s="711"/>
      <c r="D6" s="713"/>
      <c r="E6" s="715"/>
      <c r="F6" s="711"/>
      <c r="G6" s="713"/>
      <c r="H6" s="702"/>
    </row>
    <row r="7" spans="1:10">
      <c r="A7" s="774">
        <v>1</v>
      </c>
      <c r="B7" s="775">
        <v>2</v>
      </c>
      <c r="C7" s="776">
        <v>3</v>
      </c>
      <c r="D7" s="776">
        <v>4</v>
      </c>
      <c r="E7" s="776">
        <v>5</v>
      </c>
      <c r="F7" s="776">
        <v>6</v>
      </c>
      <c r="G7" s="776">
        <v>7</v>
      </c>
      <c r="H7" s="777">
        <v>8</v>
      </c>
    </row>
    <row r="8" spans="1:10">
      <c r="A8" s="780"/>
      <c r="B8" s="781"/>
      <c r="C8" s="12"/>
      <c r="D8" s="12"/>
      <c r="E8" s="12"/>
      <c r="F8" s="12"/>
      <c r="G8" s="12"/>
      <c r="H8" s="163"/>
    </row>
    <row r="9" spans="1:10" ht="12" customHeight="1">
      <c r="A9" s="169"/>
      <c r="B9" s="779"/>
      <c r="C9" s="169"/>
      <c r="D9" s="169"/>
      <c r="E9" s="169"/>
      <c r="F9" s="169"/>
      <c r="G9" s="169"/>
      <c r="H9" s="172"/>
    </row>
    <row r="10" spans="1:10" ht="13.5" customHeight="1">
      <c r="A10" s="778" t="s">
        <v>90</v>
      </c>
      <c r="B10" s="118" t="s">
        <v>581</v>
      </c>
      <c r="C10" s="481">
        <v>1000000</v>
      </c>
      <c r="D10" s="481">
        <v>1500000</v>
      </c>
      <c r="E10" s="476">
        <v>2500000</v>
      </c>
      <c r="F10" s="111">
        <f>C10*20%+C10</f>
        <v>1200000</v>
      </c>
      <c r="G10" s="125">
        <f>D10*25%+D10</f>
        <v>1875000</v>
      </c>
      <c r="H10" s="126">
        <f>G10+F10</f>
        <v>3075000</v>
      </c>
      <c r="J10">
        <f>H10/E10</f>
        <v>1.23</v>
      </c>
    </row>
    <row r="11" spans="1:10">
      <c r="A11" s="116" t="s">
        <v>92</v>
      </c>
      <c r="B11" s="118" t="s">
        <v>582</v>
      </c>
      <c r="C11" s="482">
        <v>1200000</v>
      </c>
      <c r="D11" s="482">
        <v>2000000</v>
      </c>
      <c r="E11" s="462">
        <v>3200000</v>
      </c>
      <c r="F11" s="111">
        <f t="shared" ref="F11:F74" si="0">C11*20%+C11</f>
        <v>1440000</v>
      </c>
      <c r="G11" s="125">
        <f>D11*25%+D11</f>
        <v>2500000</v>
      </c>
      <c r="H11" s="126">
        <f>G11+F11</f>
        <v>3940000</v>
      </c>
      <c r="J11" s="127">
        <f>H11/E11</f>
        <v>1.23125</v>
      </c>
    </row>
    <row r="12" spans="1:10">
      <c r="A12" s="116" t="s">
        <v>99</v>
      </c>
      <c r="B12" s="118" t="s">
        <v>583</v>
      </c>
      <c r="C12" s="482">
        <v>1700000</v>
      </c>
      <c r="D12" s="482">
        <v>2500000</v>
      </c>
      <c r="E12" s="462">
        <v>4200000</v>
      </c>
      <c r="F12" s="111">
        <f t="shared" si="0"/>
        <v>2040000</v>
      </c>
      <c r="G12" s="125">
        <f>D12*25%+D12</f>
        <v>3125000</v>
      </c>
      <c r="H12" s="126">
        <f>G12+F12</f>
        <v>5165000</v>
      </c>
    </row>
    <row r="13" spans="1:10">
      <c r="A13" s="116" t="s">
        <v>105</v>
      </c>
      <c r="B13" s="118" t="s">
        <v>584</v>
      </c>
      <c r="C13" s="482">
        <v>2000000</v>
      </c>
      <c r="D13" s="482">
        <v>4000000</v>
      </c>
      <c r="E13" s="462">
        <v>6000000</v>
      </c>
      <c r="F13" s="111">
        <f t="shared" si="0"/>
        <v>2400000</v>
      </c>
      <c r="G13" s="125">
        <f>D13*25%+D13</f>
        <v>5000000</v>
      </c>
      <c r="H13" s="126">
        <f>G13+F13</f>
        <v>7400000</v>
      </c>
    </row>
    <row r="14" spans="1:10">
      <c r="A14" s="116" t="s">
        <v>109</v>
      </c>
      <c r="B14" s="118" t="s">
        <v>585</v>
      </c>
      <c r="C14" s="482"/>
      <c r="D14" s="482"/>
      <c r="E14" s="462"/>
      <c r="F14" s="119"/>
      <c r="G14" s="119"/>
      <c r="H14" s="120"/>
    </row>
    <row r="15" spans="1:10">
      <c r="A15" s="123">
        <v>1</v>
      </c>
      <c r="B15" s="121" t="s">
        <v>586</v>
      </c>
      <c r="C15" s="79">
        <f t="shared" ref="C15:C34" si="1">E15-D15</f>
        <v>2300000</v>
      </c>
      <c r="D15" s="483">
        <v>4700000</v>
      </c>
      <c r="E15" s="462">
        <v>7000000</v>
      </c>
      <c r="F15" s="111">
        <f t="shared" si="0"/>
        <v>2760000</v>
      </c>
      <c r="G15" s="125">
        <f t="shared" ref="G15:G78" si="2">D15*25%+D15</f>
        <v>5875000</v>
      </c>
      <c r="H15" s="126">
        <f t="shared" ref="H15:H78" si="3">G15+F15</f>
        <v>8635000</v>
      </c>
      <c r="J15" s="128">
        <f>G15+F15</f>
        <v>8635000</v>
      </c>
    </row>
    <row r="16" spans="1:10">
      <c r="A16" s="123">
        <v>2</v>
      </c>
      <c r="B16" s="121" t="s">
        <v>587</v>
      </c>
      <c r="C16" s="79">
        <f t="shared" si="1"/>
        <v>2300000</v>
      </c>
      <c r="D16" s="483">
        <v>4700000</v>
      </c>
      <c r="E16" s="462">
        <v>7000000</v>
      </c>
      <c r="F16" s="111">
        <f t="shared" si="0"/>
        <v>2760000</v>
      </c>
      <c r="G16" s="125">
        <f t="shared" si="2"/>
        <v>5875000</v>
      </c>
      <c r="H16" s="126">
        <f t="shared" si="3"/>
        <v>8635000</v>
      </c>
    </row>
    <row r="17" spans="1:8">
      <c r="A17" s="123">
        <v>3</v>
      </c>
      <c r="B17" s="121" t="s">
        <v>588</v>
      </c>
      <c r="C17" s="79">
        <f t="shared" si="1"/>
        <v>2300000</v>
      </c>
      <c r="D17" s="483">
        <v>4700000</v>
      </c>
      <c r="E17" s="462">
        <v>7000000</v>
      </c>
      <c r="F17" s="111">
        <f t="shared" si="0"/>
        <v>2760000</v>
      </c>
      <c r="G17" s="125">
        <f t="shared" si="2"/>
        <v>5875000</v>
      </c>
      <c r="H17" s="126">
        <f t="shared" si="3"/>
        <v>8635000</v>
      </c>
    </row>
    <row r="18" spans="1:8">
      <c r="A18" s="123">
        <v>4</v>
      </c>
      <c r="B18" s="121" t="s">
        <v>589</v>
      </c>
      <c r="C18" s="79">
        <f t="shared" si="1"/>
        <v>2300000</v>
      </c>
      <c r="D18" s="483">
        <v>4700000</v>
      </c>
      <c r="E18" s="462">
        <v>7000000</v>
      </c>
      <c r="F18" s="111">
        <f t="shared" si="0"/>
        <v>2760000</v>
      </c>
      <c r="G18" s="125">
        <f t="shared" si="2"/>
        <v>5875000</v>
      </c>
      <c r="H18" s="126">
        <f t="shared" si="3"/>
        <v>8635000</v>
      </c>
    </row>
    <row r="19" spans="1:8">
      <c r="A19" s="123">
        <v>5</v>
      </c>
      <c r="B19" s="121" t="s">
        <v>590</v>
      </c>
      <c r="C19" s="79">
        <f t="shared" si="1"/>
        <v>2500000</v>
      </c>
      <c r="D19" s="483">
        <v>5000000</v>
      </c>
      <c r="E19" s="462">
        <v>7500000</v>
      </c>
      <c r="F19" s="111">
        <f t="shared" si="0"/>
        <v>3000000</v>
      </c>
      <c r="G19" s="125">
        <f t="shared" si="2"/>
        <v>6250000</v>
      </c>
      <c r="H19" s="126">
        <f t="shared" si="3"/>
        <v>9250000</v>
      </c>
    </row>
    <row r="20" spans="1:8">
      <c r="A20" s="123">
        <v>6</v>
      </c>
      <c r="B20" s="121" t="s">
        <v>591</v>
      </c>
      <c r="C20" s="79">
        <f t="shared" si="1"/>
        <v>2500000</v>
      </c>
      <c r="D20" s="483">
        <v>5000000</v>
      </c>
      <c r="E20" s="462">
        <v>7500000</v>
      </c>
      <c r="F20" s="111">
        <f t="shared" si="0"/>
        <v>3000000</v>
      </c>
      <c r="G20" s="125">
        <f t="shared" si="2"/>
        <v>6250000</v>
      </c>
      <c r="H20" s="126">
        <f t="shared" si="3"/>
        <v>9250000</v>
      </c>
    </row>
    <row r="21" spans="1:8">
      <c r="A21" s="123">
        <v>7</v>
      </c>
      <c r="B21" s="121" t="s">
        <v>592</v>
      </c>
      <c r="C21" s="79">
        <f t="shared" si="1"/>
        <v>2500000</v>
      </c>
      <c r="D21" s="483">
        <v>5000000</v>
      </c>
      <c r="E21" s="462">
        <v>7500000</v>
      </c>
      <c r="F21" s="111">
        <f t="shared" si="0"/>
        <v>3000000</v>
      </c>
      <c r="G21" s="125">
        <f t="shared" si="2"/>
        <v>6250000</v>
      </c>
      <c r="H21" s="126">
        <f t="shared" si="3"/>
        <v>9250000</v>
      </c>
    </row>
    <row r="22" spans="1:8">
      <c r="A22" s="123">
        <v>8</v>
      </c>
      <c r="B22" s="121" t="s">
        <v>593</v>
      </c>
      <c r="C22" s="79">
        <f t="shared" si="1"/>
        <v>2500000</v>
      </c>
      <c r="D22" s="483">
        <v>5000000</v>
      </c>
      <c r="E22" s="462">
        <v>7500000</v>
      </c>
      <c r="F22" s="111">
        <f t="shared" si="0"/>
        <v>3000000</v>
      </c>
      <c r="G22" s="125">
        <f t="shared" si="2"/>
        <v>6250000</v>
      </c>
      <c r="H22" s="126">
        <f t="shared" si="3"/>
        <v>9250000</v>
      </c>
    </row>
    <row r="23" spans="1:8">
      <c r="A23" s="123">
        <v>9</v>
      </c>
      <c r="B23" s="121" t="s">
        <v>594</v>
      </c>
      <c r="C23" s="79">
        <f t="shared" si="1"/>
        <v>2500000</v>
      </c>
      <c r="D23" s="483">
        <v>5000000</v>
      </c>
      <c r="E23" s="462">
        <v>7500000</v>
      </c>
      <c r="F23" s="111">
        <f t="shared" si="0"/>
        <v>3000000</v>
      </c>
      <c r="G23" s="125">
        <f t="shared" si="2"/>
        <v>6250000</v>
      </c>
      <c r="H23" s="126">
        <f t="shared" si="3"/>
        <v>9250000</v>
      </c>
    </row>
    <row r="24" spans="1:8">
      <c r="A24" s="123">
        <v>10</v>
      </c>
      <c r="B24" s="121" t="s">
        <v>595</v>
      </c>
      <c r="C24" s="79">
        <f t="shared" si="1"/>
        <v>2500000</v>
      </c>
      <c r="D24" s="483">
        <v>5000000</v>
      </c>
      <c r="E24" s="462">
        <v>7500000</v>
      </c>
      <c r="F24" s="111">
        <f t="shared" si="0"/>
        <v>3000000</v>
      </c>
      <c r="G24" s="125">
        <f t="shared" si="2"/>
        <v>6250000</v>
      </c>
      <c r="H24" s="126">
        <f t="shared" si="3"/>
        <v>9250000</v>
      </c>
    </row>
    <row r="25" spans="1:8">
      <c r="A25" s="123">
        <v>11</v>
      </c>
      <c r="B25" s="121" t="s">
        <v>596</v>
      </c>
      <c r="C25" s="79">
        <f t="shared" si="1"/>
        <v>2500000</v>
      </c>
      <c r="D25" s="483">
        <v>5000000</v>
      </c>
      <c r="E25" s="462">
        <v>7500000</v>
      </c>
      <c r="F25" s="111">
        <f t="shared" si="0"/>
        <v>3000000</v>
      </c>
      <c r="G25" s="125">
        <f t="shared" si="2"/>
        <v>6250000</v>
      </c>
      <c r="H25" s="126">
        <f t="shared" si="3"/>
        <v>9250000</v>
      </c>
    </row>
    <row r="26" spans="1:8">
      <c r="A26" s="123">
        <v>12</v>
      </c>
      <c r="B26" s="121" t="s">
        <v>597</v>
      </c>
      <c r="C26" s="79">
        <f t="shared" si="1"/>
        <v>2500000</v>
      </c>
      <c r="D26" s="483">
        <v>5000000</v>
      </c>
      <c r="E26" s="462">
        <v>7500000</v>
      </c>
      <c r="F26" s="111">
        <f t="shared" si="0"/>
        <v>3000000</v>
      </c>
      <c r="G26" s="125">
        <f t="shared" si="2"/>
        <v>6250000</v>
      </c>
      <c r="H26" s="126">
        <f t="shared" si="3"/>
        <v>9250000</v>
      </c>
    </row>
    <row r="27" spans="1:8">
      <c r="A27" s="123">
        <v>13</v>
      </c>
      <c r="B27" s="121" t="s">
        <v>598</v>
      </c>
      <c r="C27" s="79">
        <f t="shared" si="1"/>
        <v>2500000</v>
      </c>
      <c r="D27" s="483">
        <v>5000000</v>
      </c>
      <c r="E27" s="462">
        <v>7500000</v>
      </c>
      <c r="F27" s="111">
        <f t="shared" si="0"/>
        <v>3000000</v>
      </c>
      <c r="G27" s="125">
        <f t="shared" si="2"/>
        <v>6250000</v>
      </c>
      <c r="H27" s="126">
        <f t="shared" si="3"/>
        <v>9250000</v>
      </c>
    </row>
    <row r="28" spans="1:8">
      <c r="A28" s="123">
        <v>14</v>
      </c>
      <c r="B28" s="121" t="s">
        <v>599</v>
      </c>
      <c r="C28" s="79">
        <f t="shared" si="1"/>
        <v>2500000</v>
      </c>
      <c r="D28" s="483">
        <v>5000000</v>
      </c>
      <c r="E28" s="462">
        <v>7500000</v>
      </c>
      <c r="F28" s="111">
        <f t="shared" si="0"/>
        <v>3000000</v>
      </c>
      <c r="G28" s="125">
        <f t="shared" si="2"/>
        <v>6250000</v>
      </c>
      <c r="H28" s="126">
        <f t="shared" si="3"/>
        <v>9250000</v>
      </c>
    </row>
    <row r="29" spans="1:8">
      <c r="A29" s="123">
        <v>15</v>
      </c>
      <c r="B29" s="121" t="s">
        <v>600</v>
      </c>
      <c r="C29" s="79">
        <f t="shared" si="1"/>
        <v>2500000</v>
      </c>
      <c r="D29" s="483">
        <v>5000000</v>
      </c>
      <c r="E29" s="462">
        <v>7500000</v>
      </c>
      <c r="F29" s="111">
        <f t="shared" si="0"/>
        <v>3000000</v>
      </c>
      <c r="G29" s="125">
        <f t="shared" si="2"/>
        <v>6250000</v>
      </c>
      <c r="H29" s="126">
        <f t="shared" si="3"/>
        <v>9250000</v>
      </c>
    </row>
    <row r="30" spans="1:8">
      <c r="A30" s="123">
        <v>16</v>
      </c>
      <c r="B30" s="122" t="s">
        <v>601</v>
      </c>
      <c r="C30" s="79">
        <f t="shared" si="1"/>
        <v>2500000</v>
      </c>
      <c r="D30" s="483">
        <v>5000000</v>
      </c>
      <c r="E30" s="462">
        <v>7500000</v>
      </c>
      <c r="F30" s="111">
        <f t="shared" si="0"/>
        <v>3000000</v>
      </c>
      <c r="G30" s="125">
        <f t="shared" si="2"/>
        <v>6250000</v>
      </c>
      <c r="H30" s="126">
        <f t="shared" si="3"/>
        <v>9250000</v>
      </c>
    </row>
    <row r="31" spans="1:8">
      <c r="A31" s="123">
        <v>17</v>
      </c>
      <c r="B31" s="122" t="s">
        <v>602</v>
      </c>
      <c r="C31" s="79">
        <f t="shared" si="1"/>
        <v>2500000</v>
      </c>
      <c r="D31" s="483">
        <v>5000000</v>
      </c>
      <c r="E31" s="462">
        <v>7500000</v>
      </c>
      <c r="F31" s="111">
        <f t="shared" si="0"/>
        <v>3000000</v>
      </c>
      <c r="G31" s="125">
        <f t="shared" si="2"/>
        <v>6250000</v>
      </c>
      <c r="H31" s="126">
        <f t="shared" si="3"/>
        <v>9250000</v>
      </c>
    </row>
    <row r="32" spans="1:8">
      <c r="A32" s="123">
        <v>18</v>
      </c>
      <c r="B32" s="122" t="s">
        <v>603</v>
      </c>
      <c r="C32" s="79">
        <f t="shared" si="1"/>
        <v>2500000</v>
      </c>
      <c r="D32" s="483">
        <v>5000000</v>
      </c>
      <c r="E32" s="462">
        <v>7500000</v>
      </c>
      <c r="F32" s="111">
        <f t="shared" si="0"/>
        <v>3000000</v>
      </c>
      <c r="G32" s="125">
        <f t="shared" si="2"/>
        <v>6250000</v>
      </c>
      <c r="H32" s="126">
        <f t="shared" si="3"/>
        <v>9250000</v>
      </c>
    </row>
    <row r="33" spans="1:11">
      <c r="A33" s="123">
        <v>19</v>
      </c>
      <c r="B33" s="122" t="s">
        <v>604</v>
      </c>
      <c r="C33" s="79">
        <f t="shared" si="1"/>
        <v>2500000</v>
      </c>
      <c r="D33" s="483">
        <v>5000000</v>
      </c>
      <c r="E33" s="462">
        <v>7500000</v>
      </c>
      <c r="F33" s="111">
        <f t="shared" si="0"/>
        <v>3000000</v>
      </c>
      <c r="G33" s="125">
        <f t="shared" si="2"/>
        <v>6250000</v>
      </c>
      <c r="H33" s="126">
        <f t="shared" si="3"/>
        <v>9250000</v>
      </c>
    </row>
    <row r="34" spans="1:11">
      <c r="A34" s="782">
        <v>20</v>
      </c>
      <c r="B34" s="783" t="s">
        <v>605</v>
      </c>
      <c r="C34" s="784">
        <f t="shared" si="1"/>
        <v>2500000</v>
      </c>
      <c r="D34" s="785">
        <v>5000000</v>
      </c>
      <c r="E34" s="786">
        <v>7500000</v>
      </c>
      <c r="F34" s="787">
        <f t="shared" si="0"/>
        <v>3000000</v>
      </c>
      <c r="G34" s="788">
        <f t="shared" si="2"/>
        <v>6250000</v>
      </c>
      <c r="H34" s="789">
        <f t="shared" si="3"/>
        <v>9250000</v>
      </c>
    </row>
    <row r="35" spans="1:11">
      <c r="A35" s="790">
        <v>21</v>
      </c>
      <c r="B35" s="791" t="s">
        <v>606</v>
      </c>
      <c r="C35" s="792">
        <f>0.3*E35</f>
        <v>2257500</v>
      </c>
      <c r="D35" s="792">
        <f>0.7*E35</f>
        <v>5267500</v>
      </c>
      <c r="E35" s="793">
        <v>7525000</v>
      </c>
      <c r="F35" s="794">
        <f t="shared" si="0"/>
        <v>2709000</v>
      </c>
      <c r="G35" s="795">
        <f t="shared" si="2"/>
        <v>6584375</v>
      </c>
      <c r="H35" s="795">
        <f t="shared" si="3"/>
        <v>9293375</v>
      </c>
      <c r="K35" s="759"/>
    </row>
    <row r="36" spans="1:11">
      <c r="A36" s="796">
        <v>22</v>
      </c>
      <c r="B36" s="797" t="s">
        <v>607</v>
      </c>
      <c r="C36" s="798">
        <f>E36-D36</f>
        <v>2600000</v>
      </c>
      <c r="D36" s="799">
        <f>0.675*E36</f>
        <v>5400000</v>
      </c>
      <c r="E36" s="495">
        <v>8000000</v>
      </c>
      <c r="F36" s="800">
        <f t="shared" si="0"/>
        <v>3120000</v>
      </c>
      <c r="G36" s="801">
        <f t="shared" si="2"/>
        <v>6750000</v>
      </c>
      <c r="H36" s="802">
        <f t="shared" si="3"/>
        <v>9870000</v>
      </c>
    </row>
    <row r="37" spans="1:11">
      <c r="A37" s="547">
        <v>23</v>
      </c>
      <c r="B37" s="548" t="s">
        <v>608</v>
      </c>
      <c r="C37" s="559">
        <f>E37-D37</f>
        <v>2600000</v>
      </c>
      <c r="D37" s="485">
        <f>0.675*E37</f>
        <v>5400000</v>
      </c>
      <c r="E37" s="476">
        <v>8000000</v>
      </c>
      <c r="F37" s="549">
        <f t="shared" si="0"/>
        <v>3120000</v>
      </c>
      <c r="G37" s="550">
        <f t="shared" si="2"/>
        <v>6750000</v>
      </c>
      <c r="H37" s="551">
        <f t="shared" si="3"/>
        <v>9870000</v>
      </c>
    </row>
    <row r="38" spans="1:11">
      <c r="A38" s="123">
        <v>24</v>
      </c>
      <c r="B38" s="121" t="s">
        <v>609</v>
      </c>
      <c r="C38" s="79">
        <f>E38-D38</f>
        <v>2600000</v>
      </c>
      <c r="D38" s="483">
        <f>0.675*E38</f>
        <v>5400000</v>
      </c>
      <c r="E38" s="462">
        <v>8000000</v>
      </c>
      <c r="F38" s="111">
        <f t="shared" si="0"/>
        <v>3120000</v>
      </c>
      <c r="G38" s="125">
        <f t="shared" si="2"/>
        <v>6750000</v>
      </c>
      <c r="H38" s="126">
        <f t="shared" si="3"/>
        <v>9870000</v>
      </c>
    </row>
    <row r="39" spans="1:11">
      <c r="A39" s="123">
        <v>25</v>
      </c>
      <c r="B39" s="122" t="s">
        <v>610</v>
      </c>
      <c r="C39" s="483">
        <f t="shared" ref="C39:C78" si="4">0.3*E39</f>
        <v>2580000</v>
      </c>
      <c r="D39" s="483">
        <f t="shared" ref="D39:D78" si="5">0.7*E39</f>
        <v>6020000</v>
      </c>
      <c r="E39" s="462">
        <v>8600000</v>
      </c>
      <c r="F39" s="111">
        <f t="shared" si="0"/>
        <v>3096000</v>
      </c>
      <c r="G39" s="125">
        <f t="shared" si="2"/>
        <v>7525000</v>
      </c>
      <c r="H39" s="126">
        <f t="shared" si="3"/>
        <v>10621000</v>
      </c>
    </row>
    <row r="40" spans="1:11">
      <c r="A40" s="123">
        <v>26</v>
      </c>
      <c r="B40" s="122" t="s">
        <v>611</v>
      </c>
      <c r="C40" s="483">
        <f t="shared" si="4"/>
        <v>2580000</v>
      </c>
      <c r="D40" s="483">
        <f t="shared" si="5"/>
        <v>6020000</v>
      </c>
      <c r="E40" s="462">
        <v>8600000</v>
      </c>
      <c r="F40" s="111">
        <f t="shared" si="0"/>
        <v>3096000</v>
      </c>
      <c r="G40" s="125">
        <f t="shared" si="2"/>
        <v>7525000</v>
      </c>
      <c r="H40" s="126">
        <f t="shared" si="3"/>
        <v>10621000</v>
      </c>
    </row>
    <row r="41" spans="1:11">
      <c r="A41" s="123">
        <v>27</v>
      </c>
      <c r="B41" s="122" t="s">
        <v>612</v>
      </c>
      <c r="C41" s="483">
        <f t="shared" si="4"/>
        <v>2580000</v>
      </c>
      <c r="D41" s="483">
        <f t="shared" si="5"/>
        <v>6020000</v>
      </c>
      <c r="E41" s="462">
        <v>8600000</v>
      </c>
      <c r="F41" s="111">
        <f t="shared" si="0"/>
        <v>3096000</v>
      </c>
      <c r="G41" s="125">
        <f t="shared" si="2"/>
        <v>7525000</v>
      </c>
      <c r="H41" s="126">
        <f t="shared" si="3"/>
        <v>10621000</v>
      </c>
    </row>
    <row r="42" spans="1:11">
      <c r="A42" s="123">
        <v>28</v>
      </c>
      <c r="B42" s="122" t="s">
        <v>613</v>
      </c>
      <c r="C42" s="483">
        <f t="shared" si="4"/>
        <v>2580000</v>
      </c>
      <c r="D42" s="483">
        <f t="shared" si="5"/>
        <v>6020000</v>
      </c>
      <c r="E42" s="462">
        <v>8600000</v>
      </c>
      <c r="F42" s="111">
        <f t="shared" si="0"/>
        <v>3096000</v>
      </c>
      <c r="G42" s="125">
        <f t="shared" si="2"/>
        <v>7525000</v>
      </c>
      <c r="H42" s="126">
        <f t="shared" si="3"/>
        <v>10621000</v>
      </c>
    </row>
    <row r="43" spans="1:11">
      <c r="A43" s="123">
        <v>29</v>
      </c>
      <c r="B43" s="122" t="s">
        <v>614</v>
      </c>
      <c r="C43" s="483">
        <f t="shared" si="4"/>
        <v>2580000</v>
      </c>
      <c r="D43" s="483">
        <f t="shared" si="5"/>
        <v>6020000</v>
      </c>
      <c r="E43" s="462">
        <v>8600000</v>
      </c>
      <c r="F43" s="111">
        <f t="shared" si="0"/>
        <v>3096000</v>
      </c>
      <c r="G43" s="125">
        <f t="shared" si="2"/>
        <v>7525000</v>
      </c>
      <c r="H43" s="126">
        <f t="shared" si="3"/>
        <v>10621000</v>
      </c>
    </row>
    <row r="44" spans="1:11">
      <c r="A44" s="123">
        <v>30</v>
      </c>
      <c r="B44" s="122" t="s">
        <v>615</v>
      </c>
      <c r="C44" s="483">
        <f t="shared" si="4"/>
        <v>2580000</v>
      </c>
      <c r="D44" s="483">
        <f t="shared" si="5"/>
        <v>6020000</v>
      </c>
      <c r="E44" s="462">
        <v>8600000</v>
      </c>
      <c r="F44" s="111">
        <f t="shared" si="0"/>
        <v>3096000</v>
      </c>
      <c r="G44" s="125">
        <f t="shared" si="2"/>
        <v>7525000</v>
      </c>
      <c r="H44" s="126">
        <f t="shared" si="3"/>
        <v>10621000</v>
      </c>
    </row>
    <row r="45" spans="1:11">
      <c r="A45" s="123">
        <v>31</v>
      </c>
      <c r="B45" s="122" t="s">
        <v>616</v>
      </c>
      <c r="C45" s="483">
        <f t="shared" si="4"/>
        <v>2580000</v>
      </c>
      <c r="D45" s="483">
        <f t="shared" si="5"/>
        <v>6020000</v>
      </c>
      <c r="E45" s="462">
        <v>8600000</v>
      </c>
      <c r="F45" s="111">
        <f t="shared" si="0"/>
        <v>3096000</v>
      </c>
      <c r="G45" s="125">
        <f t="shared" si="2"/>
        <v>7525000</v>
      </c>
      <c r="H45" s="126">
        <f t="shared" si="3"/>
        <v>10621000</v>
      </c>
    </row>
    <row r="46" spans="1:11">
      <c r="A46" s="123">
        <v>32</v>
      </c>
      <c r="B46" s="122" t="s">
        <v>617</v>
      </c>
      <c r="C46" s="483">
        <f t="shared" si="4"/>
        <v>2580000</v>
      </c>
      <c r="D46" s="483">
        <f t="shared" si="5"/>
        <v>6020000</v>
      </c>
      <c r="E46" s="462">
        <v>8600000</v>
      </c>
      <c r="F46" s="111">
        <f t="shared" si="0"/>
        <v>3096000</v>
      </c>
      <c r="G46" s="125">
        <f t="shared" si="2"/>
        <v>7525000</v>
      </c>
      <c r="H46" s="126">
        <f t="shared" si="3"/>
        <v>10621000</v>
      </c>
    </row>
    <row r="47" spans="1:11">
      <c r="A47" s="123">
        <v>33</v>
      </c>
      <c r="B47" s="122" t="s">
        <v>618</v>
      </c>
      <c r="C47" s="483">
        <f t="shared" si="4"/>
        <v>2580000</v>
      </c>
      <c r="D47" s="483">
        <f t="shared" si="5"/>
        <v>6020000</v>
      </c>
      <c r="E47" s="462">
        <v>8600000</v>
      </c>
      <c r="F47" s="111">
        <f t="shared" si="0"/>
        <v>3096000</v>
      </c>
      <c r="G47" s="125">
        <f t="shared" si="2"/>
        <v>7525000</v>
      </c>
      <c r="H47" s="126">
        <f t="shared" si="3"/>
        <v>10621000</v>
      </c>
    </row>
    <row r="48" spans="1:11">
      <c r="A48" s="123">
        <v>34</v>
      </c>
      <c r="B48" s="121" t="s">
        <v>619</v>
      </c>
      <c r="C48" s="483">
        <f t="shared" si="4"/>
        <v>3225000</v>
      </c>
      <c r="D48" s="483">
        <f t="shared" si="5"/>
        <v>7524999.9999999991</v>
      </c>
      <c r="E48" s="462">
        <v>10750000</v>
      </c>
      <c r="F48" s="111">
        <f t="shared" si="0"/>
        <v>3870000</v>
      </c>
      <c r="G48" s="125">
        <f t="shared" si="2"/>
        <v>9406249.9999999981</v>
      </c>
      <c r="H48" s="126">
        <f t="shared" si="3"/>
        <v>13276249.999999998</v>
      </c>
    </row>
    <row r="49" spans="1:8">
      <c r="A49" s="123">
        <v>35</v>
      </c>
      <c r="B49" s="121" t="s">
        <v>620</v>
      </c>
      <c r="C49" s="483">
        <f t="shared" si="4"/>
        <v>3225000</v>
      </c>
      <c r="D49" s="483">
        <f t="shared" si="5"/>
        <v>7524999.9999999991</v>
      </c>
      <c r="E49" s="462">
        <v>10750000</v>
      </c>
      <c r="F49" s="111">
        <f t="shared" si="0"/>
        <v>3870000</v>
      </c>
      <c r="G49" s="125">
        <f t="shared" si="2"/>
        <v>9406249.9999999981</v>
      </c>
      <c r="H49" s="126">
        <f t="shared" si="3"/>
        <v>13276249.999999998</v>
      </c>
    </row>
    <row r="50" spans="1:8">
      <c r="A50" s="123">
        <v>36</v>
      </c>
      <c r="B50" s="121" t="s">
        <v>621</v>
      </c>
      <c r="C50" s="483">
        <f t="shared" si="4"/>
        <v>3225000</v>
      </c>
      <c r="D50" s="483">
        <f t="shared" si="5"/>
        <v>7524999.9999999991</v>
      </c>
      <c r="E50" s="462">
        <v>10750000</v>
      </c>
      <c r="F50" s="111">
        <f t="shared" si="0"/>
        <v>3870000</v>
      </c>
      <c r="G50" s="125">
        <f t="shared" si="2"/>
        <v>9406249.9999999981</v>
      </c>
      <c r="H50" s="126">
        <f t="shared" si="3"/>
        <v>13276249.999999998</v>
      </c>
    </row>
    <row r="51" spans="1:8">
      <c r="A51" s="123">
        <v>37</v>
      </c>
      <c r="B51" s="121" t="s">
        <v>622</v>
      </c>
      <c r="C51" s="483">
        <f t="shared" si="4"/>
        <v>3225000</v>
      </c>
      <c r="D51" s="483">
        <f t="shared" si="5"/>
        <v>7524999.9999999991</v>
      </c>
      <c r="E51" s="462">
        <v>10750000</v>
      </c>
      <c r="F51" s="111">
        <f t="shared" si="0"/>
        <v>3870000</v>
      </c>
      <c r="G51" s="125">
        <f t="shared" si="2"/>
        <v>9406249.9999999981</v>
      </c>
      <c r="H51" s="126">
        <f t="shared" si="3"/>
        <v>13276249.999999998</v>
      </c>
    </row>
    <row r="52" spans="1:8">
      <c r="A52" s="123">
        <v>38</v>
      </c>
      <c r="B52" s="121" t="s">
        <v>623</v>
      </c>
      <c r="C52" s="483">
        <f t="shared" si="4"/>
        <v>3225000</v>
      </c>
      <c r="D52" s="483">
        <f t="shared" si="5"/>
        <v>7524999.9999999991</v>
      </c>
      <c r="E52" s="462">
        <v>10750000</v>
      </c>
      <c r="F52" s="111">
        <f t="shared" si="0"/>
        <v>3870000</v>
      </c>
      <c r="G52" s="125">
        <f t="shared" si="2"/>
        <v>9406249.9999999981</v>
      </c>
      <c r="H52" s="126">
        <f t="shared" si="3"/>
        <v>13276249.999999998</v>
      </c>
    </row>
    <row r="53" spans="1:8">
      <c r="A53" s="123">
        <v>39</v>
      </c>
      <c r="B53" s="121" t="s">
        <v>624</v>
      </c>
      <c r="C53" s="483">
        <f t="shared" si="4"/>
        <v>3225000</v>
      </c>
      <c r="D53" s="483">
        <f t="shared" si="5"/>
        <v>7524999.9999999991</v>
      </c>
      <c r="E53" s="462">
        <v>10750000</v>
      </c>
      <c r="F53" s="111">
        <f t="shared" si="0"/>
        <v>3870000</v>
      </c>
      <c r="G53" s="125">
        <f t="shared" si="2"/>
        <v>9406249.9999999981</v>
      </c>
      <c r="H53" s="126">
        <f t="shared" si="3"/>
        <v>13276249.999999998</v>
      </c>
    </row>
    <row r="54" spans="1:8">
      <c r="A54" s="123">
        <v>40</v>
      </c>
      <c r="B54" s="121" t="s">
        <v>625</v>
      </c>
      <c r="C54" s="483">
        <f t="shared" si="4"/>
        <v>3225000</v>
      </c>
      <c r="D54" s="483">
        <f t="shared" si="5"/>
        <v>7524999.9999999991</v>
      </c>
      <c r="E54" s="462">
        <v>10750000</v>
      </c>
      <c r="F54" s="111">
        <f t="shared" si="0"/>
        <v>3870000</v>
      </c>
      <c r="G54" s="125">
        <f t="shared" si="2"/>
        <v>9406249.9999999981</v>
      </c>
      <c r="H54" s="126">
        <f t="shared" si="3"/>
        <v>13276249.999999998</v>
      </c>
    </row>
    <row r="55" spans="1:8">
      <c r="A55" s="123">
        <v>41</v>
      </c>
      <c r="B55" s="121" t="s">
        <v>626</v>
      </c>
      <c r="C55" s="483">
        <f t="shared" si="4"/>
        <v>3225000</v>
      </c>
      <c r="D55" s="483">
        <f t="shared" si="5"/>
        <v>7524999.9999999991</v>
      </c>
      <c r="E55" s="462">
        <v>10750000</v>
      </c>
      <c r="F55" s="111">
        <f t="shared" si="0"/>
        <v>3870000</v>
      </c>
      <c r="G55" s="125">
        <f t="shared" si="2"/>
        <v>9406249.9999999981</v>
      </c>
      <c r="H55" s="126">
        <f t="shared" si="3"/>
        <v>13276249.999999998</v>
      </c>
    </row>
    <row r="56" spans="1:8">
      <c r="A56" s="123">
        <v>42</v>
      </c>
      <c r="B56" s="121" t="s">
        <v>627</v>
      </c>
      <c r="C56" s="483">
        <f t="shared" si="4"/>
        <v>3225000</v>
      </c>
      <c r="D56" s="483">
        <f t="shared" si="5"/>
        <v>7524999.9999999991</v>
      </c>
      <c r="E56" s="462">
        <v>10750000</v>
      </c>
      <c r="F56" s="111">
        <f t="shared" si="0"/>
        <v>3870000</v>
      </c>
      <c r="G56" s="125">
        <f t="shared" si="2"/>
        <v>9406249.9999999981</v>
      </c>
      <c r="H56" s="126">
        <f t="shared" si="3"/>
        <v>13276249.999999998</v>
      </c>
    </row>
    <row r="57" spans="1:8">
      <c r="A57" s="123">
        <v>43</v>
      </c>
      <c r="B57" s="121" t="s">
        <v>628</v>
      </c>
      <c r="C57" s="483">
        <f t="shared" si="4"/>
        <v>3225000</v>
      </c>
      <c r="D57" s="483">
        <f t="shared" si="5"/>
        <v>7524999.9999999991</v>
      </c>
      <c r="E57" s="462">
        <v>10750000</v>
      </c>
      <c r="F57" s="111">
        <f t="shared" si="0"/>
        <v>3870000</v>
      </c>
      <c r="G57" s="125">
        <f t="shared" si="2"/>
        <v>9406249.9999999981</v>
      </c>
      <c r="H57" s="126">
        <f t="shared" si="3"/>
        <v>13276249.999999998</v>
      </c>
    </row>
    <row r="58" spans="1:8">
      <c r="A58" s="123">
        <v>44</v>
      </c>
      <c r="B58" s="121" t="s">
        <v>629</v>
      </c>
      <c r="C58" s="483">
        <f t="shared" si="4"/>
        <v>3225000</v>
      </c>
      <c r="D58" s="483">
        <f t="shared" si="5"/>
        <v>7524999.9999999991</v>
      </c>
      <c r="E58" s="462">
        <v>10750000</v>
      </c>
      <c r="F58" s="111">
        <f t="shared" si="0"/>
        <v>3870000</v>
      </c>
      <c r="G58" s="125">
        <f t="shared" si="2"/>
        <v>9406249.9999999981</v>
      </c>
      <c r="H58" s="126">
        <f t="shared" si="3"/>
        <v>13276249.999999998</v>
      </c>
    </row>
    <row r="59" spans="1:8">
      <c r="A59" s="123">
        <v>45</v>
      </c>
      <c r="B59" s="121" t="s">
        <v>630</v>
      </c>
      <c r="C59" s="483">
        <f t="shared" si="4"/>
        <v>4031250</v>
      </c>
      <c r="D59" s="483">
        <f t="shared" si="5"/>
        <v>9406250</v>
      </c>
      <c r="E59" s="462">
        <v>13437500</v>
      </c>
      <c r="F59" s="111">
        <f t="shared" si="0"/>
        <v>4837500</v>
      </c>
      <c r="G59" s="125">
        <f t="shared" si="2"/>
        <v>11757812.5</v>
      </c>
      <c r="H59" s="126">
        <f t="shared" si="3"/>
        <v>16595312.5</v>
      </c>
    </row>
    <row r="60" spans="1:8">
      <c r="A60" s="123">
        <v>46</v>
      </c>
      <c r="B60" s="121" t="s">
        <v>631</v>
      </c>
      <c r="C60" s="485">
        <f t="shared" si="4"/>
        <v>4031250</v>
      </c>
      <c r="D60" s="485">
        <f t="shared" si="5"/>
        <v>9406250</v>
      </c>
      <c r="E60" s="476">
        <v>13437500</v>
      </c>
      <c r="F60" s="111">
        <f t="shared" si="0"/>
        <v>4837500</v>
      </c>
      <c r="G60" s="125">
        <f t="shared" si="2"/>
        <v>11757812.5</v>
      </c>
      <c r="H60" s="126">
        <f t="shared" si="3"/>
        <v>16595312.5</v>
      </c>
    </row>
    <row r="61" spans="1:8">
      <c r="A61" s="123">
        <v>47</v>
      </c>
      <c r="B61" s="121" t="s">
        <v>632</v>
      </c>
      <c r="C61" s="483">
        <f t="shared" si="4"/>
        <v>4031250</v>
      </c>
      <c r="D61" s="483">
        <f t="shared" si="5"/>
        <v>9406250</v>
      </c>
      <c r="E61" s="462">
        <v>13437500</v>
      </c>
      <c r="F61" s="111">
        <f t="shared" si="0"/>
        <v>4837500</v>
      </c>
      <c r="G61" s="125">
        <f t="shared" si="2"/>
        <v>11757812.5</v>
      </c>
      <c r="H61" s="126">
        <f t="shared" si="3"/>
        <v>16595312.5</v>
      </c>
    </row>
    <row r="62" spans="1:8">
      <c r="A62" s="123">
        <v>48</v>
      </c>
      <c r="B62" s="121" t="s">
        <v>633</v>
      </c>
      <c r="C62" s="483">
        <f t="shared" si="4"/>
        <v>4031250</v>
      </c>
      <c r="D62" s="483">
        <f t="shared" si="5"/>
        <v>9406250</v>
      </c>
      <c r="E62" s="462">
        <v>13437500</v>
      </c>
      <c r="F62" s="111">
        <f t="shared" si="0"/>
        <v>4837500</v>
      </c>
      <c r="G62" s="125">
        <f t="shared" si="2"/>
        <v>11757812.5</v>
      </c>
      <c r="H62" s="126">
        <f t="shared" si="3"/>
        <v>16595312.5</v>
      </c>
    </row>
    <row r="63" spans="1:8">
      <c r="A63" s="123">
        <v>49</v>
      </c>
      <c r="B63" s="121" t="s">
        <v>634</v>
      </c>
      <c r="C63" s="483">
        <f t="shared" si="4"/>
        <v>4031250</v>
      </c>
      <c r="D63" s="483">
        <f t="shared" si="5"/>
        <v>9406250</v>
      </c>
      <c r="E63" s="462">
        <v>13437500</v>
      </c>
      <c r="F63" s="111">
        <f t="shared" si="0"/>
        <v>4837500</v>
      </c>
      <c r="G63" s="125">
        <f t="shared" si="2"/>
        <v>11757812.5</v>
      </c>
      <c r="H63" s="126">
        <f t="shared" si="3"/>
        <v>16595312.5</v>
      </c>
    </row>
    <row r="64" spans="1:8">
      <c r="A64" s="123">
        <v>50</v>
      </c>
      <c r="B64" s="121" t="s">
        <v>635</v>
      </c>
      <c r="C64" s="483">
        <f t="shared" si="4"/>
        <v>4031250</v>
      </c>
      <c r="D64" s="483">
        <f t="shared" si="5"/>
        <v>9406250</v>
      </c>
      <c r="E64" s="462">
        <v>13437500</v>
      </c>
      <c r="F64" s="111">
        <f t="shared" si="0"/>
        <v>4837500</v>
      </c>
      <c r="G64" s="125">
        <f t="shared" si="2"/>
        <v>11757812.5</v>
      </c>
      <c r="H64" s="126">
        <f t="shared" si="3"/>
        <v>16595312.5</v>
      </c>
    </row>
    <row r="65" spans="1:11">
      <c r="A65" s="782">
        <v>51</v>
      </c>
      <c r="B65" s="803" t="s">
        <v>636</v>
      </c>
      <c r="C65" s="785">
        <f t="shared" si="4"/>
        <v>4031250</v>
      </c>
      <c r="D65" s="785">
        <f t="shared" si="5"/>
        <v>9406250</v>
      </c>
      <c r="E65" s="786">
        <v>13437500</v>
      </c>
      <c r="F65" s="787">
        <f t="shared" si="0"/>
        <v>4837500</v>
      </c>
      <c r="G65" s="788">
        <f t="shared" si="2"/>
        <v>11757812.5</v>
      </c>
      <c r="H65" s="789">
        <f t="shared" si="3"/>
        <v>16595312.5</v>
      </c>
    </row>
    <row r="66" spans="1:11">
      <c r="A66" s="790">
        <v>52</v>
      </c>
      <c r="B66" s="804" t="s">
        <v>637</v>
      </c>
      <c r="C66" s="792">
        <f t="shared" si="4"/>
        <v>4837500</v>
      </c>
      <c r="D66" s="792">
        <f t="shared" si="5"/>
        <v>11287500</v>
      </c>
      <c r="E66" s="793">
        <v>16125000</v>
      </c>
      <c r="F66" s="794">
        <f t="shared" si="0"/>
        <v>5805000</v>
      </c>
      <c r="G66" s="795">
        <f t="shared" si="2"/>
        <v>14109375</v>
      </c>
      <c r="H66" s="795">
        <f t="shared" si="3"/>
        <v>19914375</v>
      </c>
      <c r="K66" s="759"/>
    </row>
    <row r="67" spans="1:11">
      <c r="A67" s="547">
        <v>53</v>
      </c>
      <c r="B67" s="548" t="s">
        <v>638</v>
      </c>
      <c r="C67" s="485">
        <f t="shared" si="4"/>
        <v>4837500</v>
      </c>
      <c r="D67" s="485">
        <f t="shared" si="5"/>
        <v>11287500</v>
      </c>
      <c r="E67" s="476">
        <v>16125000</v>
      </c>
      <c r="F67" s="549">
        <f t="shared" si="0"/>
        <v>5805000</v>
      </c>
      <c r="G67" s="550">
        <f t="shared" si="2"/>
        <v>14109375</v>
      </c>
      <c r="H67" s="551">
        <f t="shared" si="3"/>
        <v>19914375</v>
      </c>
    </row>
    <row r="68" spans="1:11">
      <c r="A68" s="123">
        <v>54</v>
      </c>
      <c r="B68" s="121" t="s">
        <v>639</v>
      </c>
      <c r="C68" s="483">
        <f t="shared" si="4"/>
        <v>4837500</v>
      </c>
      <c r="D68" s="483">
        <f t="shared" si="5"/>
        <v>11287500</v>
      </c>
      <c r="E68" s="462">
        <v>16125000</v>
      </c>
      <c r="F68" s="111">
        <f t="shared" si="0"/>
        <v>5805000</v>
      </c>
      <c r="G68" s="125">
        <f t="shared" si="2"/>
        <v>14109375</v>
      </c>
      <c r="H68" s="126">
        <f t="shared" si="3"/>
        <v>19914375</v>
      </c>
    </row>
    <row r="69" spans="1:11">
      <c r="A69" s="552">
        <v>55</v>
      </c>
      <c r="B69" s="553" t="s">
        <v>640</v>
      </c>
      <c r="C69" s="554">
        <f t="shared" si="4"/>
        <v>4837500</v>
      </c>
      <c r="D69" s="554">
        <f t="shared" si="5"/>
        <v>11287500</v>
      </c>
      <c r="E69" s="555">
        <v>16125000</v>
      </c>
      <c r="F69" s="556">
        <f t="shared" si="0"/>
        <v>5805000</v>
      </c>
      <c r="G69" s="557">
        <f t="shared" si="2"/>
        <v>14109375</v>
      </c>
      <c r="H69" s="558">
        <f t="shared" si="3"/>
        <v>19914375</v>
      </c>
    </row>
    <row r="70" spans="1:11">
      <c r="A70" s="547">
        <v>56</v>
      </c>
      <c r="B70" s="548" t="s">
        <v>641</v>
      </c>
      <c r="C70" s="485">
        <f t="shared" si="4"/>
        <v>4837500</v>
      </c>
      <c r="D70" s="485">
        <f t="shared" si="5"/>
        <v>11287500</v>
      </c>
      <c r="E70" s="476">
        <v>16125000</v>
      </c>
      <c r="F70" s="549">
        <f t="shared" si="0"/>
        <v>5805000</v>
      </c>
      <c r="G70" s="550">
        <f t="shared" si="2"/>
        <v>14109375</v>
      </c>
      <c r="H70" s="551">
        <f t="shared" si="3"/>
        <v>19914375</v>
      </c>
    </row>
    <row r="71" spans="1:11">
      <c r="A71" s="123">
        <v>57</v>
      </c>
      <c r="B71" s="121" t="s">
        <v>642</v>
      </c>
      <c r="C71" s="483">
        <f t="shared" si="4"/>
        <v>4837500</v>
      </c>
      <c r="D71" s="483">
        <f t="shared" si="5"/>
        <v>11287500</v>
      </c>
      <c r="E71" s="462">
        <v>16125000</v>
      </c>
      <c r="F71" s="111">
        <f t="shared" si="0"/>
        <v>5805000</v>
      </c>
      <c r="G71" s="125">
        <f t="shared" si="2"/>
        <v>14109375</v>
      </c>
      <c r="H71" s="126">
        <f t="shared" si="3"/>
        <v>19914375</v>
      </c>
    </row>
    <row r="72" spans="1:11">
      <c r="A72" s="123">
        <v>58</v>
      </c>
      <c r="B72" s="121" t="s">
        <v>643</v>
      </c>
      <c r="C72" s="483">
        <f t="shared" si="4"/>
        <v>4837500</v>
      </c>
      <c r="D72" s="483">
        <f t="shared" si="5"/>
        <v>11287500</v>
      </c>
      <c r="E72" s="462">
        <v>16125000</v>
      </c>
      <c r="F72" s="111">
        <f t="shared" si="0"/>
        <v>5805000</v>
      </c>
      <c r="G72" s="125">
        <f t="shared" si="2"/>
        <v>14109375</v>
      </c>
      <c r="H72" s="126">
        <f t="shared" si="3"/>
        <v>19914375</v>
      </c>
    </row>
    <row r="73" spans="1:11">
      <c r="A73" s="123">
        <v>59</v>
      </c>
      <c r="B73" s="121" t="s">
        <v>644</v>
      </c>
      <c r="C73" s="483">
        <f t="shared" si="4"/>
        <v>4837500</v>
      </c>
      <c r="D73" s="483">
        <f t="shared" si="5"/>
        <v>11287500</v>
      </c>
      <c r="E73" s="462">
        <v>16125000</v>
      </c>
      <c r="F73" s="111">
        <f t="shared" si="0"/>
        <v>5805000</v>
      </c>
      <c r="G73" s="125">
        <f t="shared" si="2"/>
        <v>14109375</v>
      </c>
      <c r="H73" s="126">
        <f t="shared" si="3"/>
        <v>19914375</v>
      </c>
    </row>
    <row r="74" spans="1:11">
      <c r="A74" s="123">
        <v>60</v>
      </c>
      <c r="B74" s="121" t="s">
        <v>645</v>
      </c>
      <c r="C74" s="483">
        <f t="shared" si="4"/>
        <v>5643600</v>
      </c>
      <c r="D74" s="483">
        <f t="shared" si="5"/>
        <v>13168400</v>
      </c>
      <c r="E74" s="462">
        <v>18812000</v>
      </c>
      <c r="F74" s="111">
        <f t="shared" si="0"/>
        <v>6772320</v>
      </c>
      <c r="G74" s="125">
        <f t="shared" si="2"/>
        <v>16460500</v>
      </c>
      <c r="H74" s="126">
        <f t="shared" si="3"/>
        <v>23232820</v>
      </c>
    </row>
    <row r="75" spans="1:11">
      <c r="A75" s="123">
        <v>61</v>
      </c>
      <c r="B75" s="121" t="s">
        <v>646</v>
      </c>
      <c r="C75" s="483">
        <f t="shared" si="4"/>
        <v>5643600</v>
      </c>
      <c r="D75" s="483">
        <f t="shared" si="5"/>
        <v>13168400</v>
      </c>
      <c r="E75" s="462">
        <v>18812000</v>
      </c>
      <c r="F75" s="111">
        <f t="shared" ref="F75:F78" si="6">C75*20%+C75</f>
        <v>6772320</v>
      </c>
      <c r="G75" s="125">
        <f t="shared" si="2"/>
        <v>16460500</v>
      </c>
      <c r="H75" s="126">
        <f t="shared" si="3"/>
        <v>23232820</v>
      </c>
    </row>
    <row r="76" spans="1:11">
      <c r="A76" s="123">
        <v>62</v>
      </c>
      <c r="B76" s="121" t="s">
        <v>647</v>
      </c>
      <c r="C76" s="483">
        <f t="shared" si="4"/>
        <v>6450000</v>
      </c>
      <c r="D76" s="483">
        <f t="shared" si="5"/>
        <v>15049999.999999998</v>
      </c>
      <c r="E76" s="462">
        <v>21500000</v>
      </c>
      <c r="F76" s="111">
        <f t="shared" si="6"/>
        <v>7740000</v>
      </c>
      <c r="G76" s="125">
        <f t="shared" si="2"/>
        <v>18812499.999999996</v>
      </c>
      <c r="H76" s="126">
        <f t="shared" si="3"/>
        <v>26552499.999999996</v>
      </c>
    </row>
    <row r="77" spans="1:11">
      <c r="A77" s="123">
        <v>63</v>
      </c>
      <c r="B77" s="121" t="s">
        <v>648</v>
      </c>
      <c r="C77" s="483">
        <f t="shared" si="4"/>
        <v>6450000</v>
      </c>
      <c r="D77" s="483">
        <f t="shared" si="5"/>
        <v>15049999.999999998</v>
      </c>
      <c r="E77" s="462">
        <v>21500000</v>
      </c>
      <c r="F77" s="111">
        <f t="shared" si="6"/>
        <v>7740000</v>
      </c>
      <c r="G77" s="125">
        <f t="shared" si="2"/>
        <v>18812499.999999996</v>
      </c>
      <c r="H77" s="126">
        <f t="shared" si="3"/>
        <v>26552499.999999996</v>
      </c>
    </row>
    <row r="78" spans="1:11" ht="15.75" thickBot="1">
      <c r="A78" s="124">
        <v>64</v>
      </c>
      <c r="B78" s="117" t="s">
        <v>649</v>
      </c>
      <c r="C78" s="484">
        <f t="shared" si="4"/>
        <v>6450000</v>
      </c>
      <c r="D78" s="484">
        <f t="shared" si="5"/>
        <v>15049999.999999998</v>
      </c>
      <c r="E78" s="473">
        <v>21500000</v>
      </c>
      <c r="F78" s="114">
        <f t="shared" si="6"/>
        <v>7740000</v>
      </c>
      <c r="G78" s="129">
        <f t="shared" si="2"/>
        <v>18812499.999999996</v>
      </c>
      <c r="H78" s="130">
        <f t="shared" si="3"/>
        <v>26552499.999999996</v>
      </c>
    </row>
  </sheetData>
  <mergeCells count="12">
    <mergeCell ref="H5:H6"/>
    <mergeCell ref="A1:H1"/>
    <mergeCell ref="A2:H2"/>
    <mergeCell ref="A4:A6"/>
    <mergeCell ref="B4:B6"/>
    <mergeCell ref="C4:E4"/>
    <mergeCell ref="F4:H4"/>
    <mergeCell ref="C5:C6"/>
    <mergeCell ref="D5:D6"/>
    <mergeCell ref="E5:E6"/>
    <mergeCell ref="F5:F6"/>
    <mergeCell ref="G5:G6"/>
  </mergeCells>
  <pageMargins left="0.78" right="0.22" top="0.74803149606299202" bottom="0.74803149606299202" header="0.31496062992126" footer="0.31496062992126"/>
  <pageSetup paperSize="9" scale="90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307"/>
  <sheetViews>
    <sheetView view="pageBreakPreview" topLeftCell="A77" zoomScale="60" workbookViewId="0">
      <selection activeCell="P103" sqref="P103"/>
    </sheetView>
  </sheetViews>
  <sheetFormatPr defaultColWidth="11.28515625" defaultRowHeight="14.1" customHeight="1"/>
  <cols>
    <col min="1" max="1" width="3.42578125" style="503" customWidth="1"/>
    <col min="2" max="2" width="5.7109375" style="503" customWidth="1"/>
    <col min="3" max="3" width="37.85546875" style="503" customWidth="1"/>
    <col min="4" max="4" width="13.7109375" style="503" customWidth="1"/>
    <col min="5" max="5" width="14.140625" style="503" customWidth="1"/>
    <col min="6" max="6" width="15" style="501" customWidth="1"/>
    <col min="7" max="7" width="0.42578125" style="503" customWidth="1"/>
    <col min="8" max="9" width="11.28515625" style="503" hidden="1" customWidth="1"/>
    <col min="10" max="10" width="15.7109375" style="503" hidden="1" customWidth="1"/>
    <col min="11" max="11" width="17.28515625" style="503" hidden="1" customWidth="1"/>
    <col min="12" max="12" width="20.140625" style="503" hidden="1" customWidth="1"/>
    <col min="13" max="13" width="11.28515625" style="503"/>
    <col min="14" max="14" width="15.7109375" style="503" bestFit="1" customWidth="1"/>
    <col min="15" max="15" width="6.5703125" style="503" customWidth="1"/>
    <col min="16" max="16" width="42.42578125" style="503" customWidth="1"/>
    <col min="17" max="16384" width="11.28515625" style="503"/>
  </cols>
  <sheetData>
    <row r="1" spans="1:14" s="502" customFormat="1" ht="13.5" hidden="1" customHeight="1">
      <c r="A1" s="498" t="s">
        <v>2075</v>
      </c>
      <c r="B1" s="498"/>
      <c r="C1" s="498"/>
      <c r="D1" s="499"/>
      <c r="E1" s="500"/>
      <c r="F1" s="501"/>
    </row>
    <row r="2" spans="1:14" ht="13.5" hidden="1" customHeight="1">
      <c r="A2" s="498"/>
      <c r="B2" s="498"/>
      <c r="C2" s="498"/>
      <c r="D2" s="499"/>
      <c r="E2" s="500"/>
    </row>
    <row r="3" spans="1:14" ht="13.5" hidden="1" customHeight="1">
      <c r="B3" s="504"/>
      <c r="C3" s="505"/>
      <c r="D3" s="717" t="s">
        <v>2076</v>
      </c>
      <c r="E3" s="717"/>
      <c r="F3" s="717"/>
    </row>
    <row r="4" spans="1:14" s="506" customFormat="1" ht="13.5" hidden="1" customHeight="1">
      <c r="B4" s="718" t="s">
        <v>2</v>
      </c>
      <c r="C4" s="720" t="s">
        <v>570</v>
      </c>
      <c r="D4" s="694" t="s">
        <v>3</v>
      </c>
      <c r="E4" s="722" t="s">
        <v>4</v>
      </c>
      <c r="F4" s="724" t="s">
        <v>571</v>
      </c>
      <c r="H4" s="694" t="s">
        <v>3</v>
      </c>
      <c r="I4" s="722" t="s">
        <v>2077</v>
      </c>
      <c r="J4" s="724" t="s">
        <v>2078</v>
      </c>
      <c r="K4" s="507" t="s">
        <v>2079</v>
      </c>
      <c r="L4" s="506" t="s">
        <v>571</v>
      </c>
      <c r="N4" s="722"/>
    </row>
    <row r="5" spans="1:14" s="508" customFormat="1" ht="13.5" hidden="1" customHeight="1" thickBot="1">
      <c r="B5" s="719"/>
      <c r="C5" s="721"/>
      <c r="D5" s="695"/>
      <c r="E5" s="723"/>
      <c r="F5" s="725"/>
      <c r="H5" s="695"/>
      <c r="I5" s="723"/>
      <c r="J5" s="725"/>
      <c r="K5" s="507"/>
      <c r="N5" s="723"/>
    </row>
    <row r="6" spans="1:14" ht="13.5" hidden="1" customHeight="1">
      <c r="B6" s="486" t="s">
        <v>90</v>
      </c>
      <c r="C6" s="496" t="s">
        <v>581</v>
      </c>
      <c r="D6" s="481">
        <v>1000000</v>
      </c>
      <c r="E6" s="481">
        <v>1500000</v>
      </c>
      <c r="F6" s="476">
        <v>2500000</v>
      </c>
      <c r="H6" s="503">
        <f>D6*20%+D6</f>
        <v>1200000</v>
      </c>
      <c r="I6" s="509">
        <f>E6/F6</f>
        <v>0.6</v>
      </c>
      <c r="J6" s="510">
        <f>1-I6</f>
        <v>0.4</v>
      </c>
      <c r="K6" s="511">
        <f>I6*L6</f>
        <v>1800000</v>
      </c>
      <c r="L6" s="511">
        <f>H6/J6</f>
        <v>3000000</v>
      </c>
    </row>
    <row r="7" spans="1:14" ht="13.5" hidden="1" customHeight="1">
      <c r="B7" s="487" t="s">
        <v>92</v>
      </c>
      <c r="C7" s="497" t="s">
        <v>582</v>
      </c>
      <c r="D7" s="482">
        <v>1200000</v>
      </c>
      <c r="E7" s="482">
        <v>2000000</v>
      </c>
      <c r="F7" s="462">
        <v>3200000</v>
      </c>
      <c r="H7" s="503">
        <f t="shared" ref="H7:H70" si="0">D7*20%+D7</f>
        <v>1440000</v>
      </c>
      <c r="I7" s="509">
        <f t="shared" ref="I7:I70" si="1">E7/F7</f>
        <v>0.625</v>
      </c>
      <c r="J7" s="510">
        <f t="shared" ref="J7:J70" si="2">1-I7</f>
        <v>0.375</v>
      </c>
      <c r="K7" s="511">
        <f t="shared" ref="K7:K70" si="3">I7*L7</f>
        <v>2400000</v>
      </c>
      <c r="L7" s="511">
        <f>H7/J7</f>
        <v>3840000</v>
      </c>
    </row>
    <row r="8" spans="1:14" ht="13.5" hidden="1" customHeight="1">
      <c r="B8" s="487" t="s">
        <v>99</v>
      </c>
      <c r="C8" s="497" t="s">
        <v>583</v>
      </c>
      <c r="D8" s="482">
        <v>1700000</v>
      </c>
      <c r="E8" s="482">
        <v>2500000</v>
      </c>
      <c r="F8" s="462">
        <v>4200000</v>
      </c>
      <c r="H8" s="503">
        <f t="shared" si="0"/>
        <v>2040000</v>
      </c>
      <c r="I8" s="509">
        <f t="shared" si="1"/>
        <v>0.59523809523809523</v>
      </c>
      <c r="J8" s="510">
        <f t="shared" si="2"/>
        <v>0.40476190476190477</v>
      </c>
      <c r="K8" s="511">
        <f t="shared" si="3"/>
        <v>3000000</v>
      </c>
      <c r="L8" s="511">
        <f>H8/J8</f>
        <v>5040000</v>
      </c>
    </row>
    <row r="9" spans="1:14" ht="13.5" hidden="1" customHeight="1">
      <c r="B9" s="487" t="s">
        <v>105</v>
      </c>
      <c r="C9" s="497" t="s">
        <v>584</v>
      </c>
      <c r="D9" s="482">
        <v>2000000</v>
      </c>
      <c r="E9" s="482">
        <v>4000000</v>
      </c>
      <c r="F9" s="462">
        <v>6000000</v>
      </c>
      <c r="H9" s="503">
        <f t="shared" si="0"/>
        <v>2400000</v>
      </c>
      <c r="I9" s="509">
        <f t="shared" si="1"/>
        <v>0.66666666666666663</v>
      </c>
      <c r="J9" s="510">
        <f t="shared" si="2"/>
        <v>0.33333333333333337</v>
      </c>
      <c r="K9" s="511">
        <f t="shared" si="3"/>
        <v>4799999.9999999991</v>
      </c>
      <c r="L9" s="511">
        <f>H9/J9</f>
        <v>7199999.9999999991</v>
      </c>
    </row>
    <row r="10" spans="1:14" ht="13.5" hidden="1" customHeight="1">
      <c r="B10" s="487" t="s">
        <v>109</v>
      </c>
      <c r="C10" s="497" t="s">
        <v>585</v>
      </c>
      <c r="D10" s="482"/>
      <c r="E10" s="482"/>
      <c r="F10" s="462"/>
      <c r="J10" s="510"/>
      <c r="K10" s="511"/>
      <c r="L10" s="511"/>
    </row>
    <row r="11" spans="1:14" s="512" customFormat="1" ht="13.5" hidden="1" customHeight="1">
      <c r="B11" s="488" t="s">
        <v>1070</v>
      </c>
      <c r="C11" s="489" t="s">
        <v>586</v>
      </c>
      <c r="D11" s="79">
        <f t="shared" ref="D11:D30" si="4">F11-E11</f>
        <v>2300000</v>
      </c>
      <c r="E11" s="483">
        <v>4700000</v>
      </c>
      <c r="F11" s="462">
        <v>7000000</v>
      </c>
      <c r="H11" s="503">
        <f t="shared" si="0"/>
        <v>2760000</v>
      </c>
      <c r="I11" s="509">
        <f t="shared" si="1"/>
        <v>0.67142857142857137</v>
      </c>
      <c r="J11" s="510">
        <f t="shared" si="2"/>
        <v>0.32857142857142863</v>
      </c>
      <c r="K11" s="511">
        <f t="shared" si="3"/>
        <v>5639999.9999999981</v>
      </c>
      <c r="L11" s="511">
        <f t="shared" ref="L11:L74" si="5">H11/J11</f>
        <v>8399999.9999999981</v>
      </c>
    </row>
    <row r="12" spans="1:14" s="512" customFormat="1" ht="13.5" hidden="1" customHeight="1">
      <c r="B12" s="488" t="s">
        <v>1072</v>
      </c>
      <c r="C12" s="489" t="s">
        <v>587</v>
      </c>
      <c r="D12" s="79">
        <f t="shared" si="4"/>
        <v>2300000</v>
      </c>
      <c r="E12" s="483">
        <v>4700000</v>
      </c>
      <c r="F12" s="462">
        <v>7000000</v>
      </c>
      <c r="H12" s="503">
        <f t="shared" si="0"/>
        <v>2760000</v>
      </c>
      <c r="I12" s="509">
        <f t="shared" si="1"/>
        <v>0.67142857142857137</v>
      </c>
      <c r="J12" s="510">
        <f t="shared" si="2"/>
        <v>0.32857142857142863</v>
      </c>
      <c r="K12" s="511">
        <f t="shared" si="3"/>
        <v>5639999.9999999981</v>
      </c>
      <c r="L12" s="511">
        <f t="shared" si="5"/>
        <v>8399999.9999999981</v>
      </c>
    </row>
    <row r="13" spans="1:14" s="512" customFormat="1" ht="13.5" hidden="1" customHeight="1">
      <c r="B13" s="488" t="s">
        <v>1074</v>
      </c>
      <c r="C13" s="489" t="s">
        <v>588</v>
      </c>
      <c r="D13" s="79">
        <f t="shared" si="4"/>
        <v>2300000</v>
      </c>
      <c r="E13" s="483">
        <v>4700000</v>
      </c>
      <c r="F13" s="462">
        <v>7000000</v>
      </c>
      <c r="H13" s="503">
        <f t="shared" si="0"/>
        <v>2760000</v>
      </c>
      <c r="I13" s="509">
        <f t="shared" si="1"/>
        <v>0.67142857142857137</v>
      </c>
      <c r="J13" s="510">
        <f t="shared" si="2"/>
        <v>0.32857142857142863</v>
      </c>
      <c r="K13" s="511">
        <f t="shared" si="3"/>
        <v>5639999.9999999981</v>
      </c>
      <c r="L13" s="511">
        <f t="shared" si="5"/>
        <v>8399999.9999999981</v>
      </c>
    </row>
    <row r="14" spans="1:14" s="512" customFormat="1" ht="13.5" hidden="1" customHeight="1">
      <c r="B14" s="488" t="s">
        <v>514</v>
      </c>
      <c r="C14" s="489" t="s">
        <v>589</v>
      </c>
      <c r="D14" s="79">
        <f t="shared" si="4"/>
        <v>2300000</v>
      </c>
      <c r="E14" s="483">
        <v>4700000</v>
      </c>
      <c r="F14" s="462">
        <v>7000000</v>
      </c>
      <c r="H14" s="503">
        <f t="shared" si="0"/>
        <v>2760000</v>
      </c>
      <c r="I14" s="509">
        <f t="shared" si="1"/>
        <v>0.67142857142857137</v>
      </c>
      <c r="J14" s="510">
        <f t="shared" si="2"/>
        <v>0.32857142857142863</v>
      </c>
      <c r="K14" s="511">
        <f t="shared" si="3"/>
        <v>5639999.9999999981</v>
      </c>
      <c r="L14" s="511">
        <f t="shared" si="5"/>
        <v>8399999.9999999981</v>
      </c>
    </row>
    <row r="15" spans="1:14" s="512" customFormat="1" ht="0.75" hidden="1" customHeight="1">
      <c r="B15" s="488" t="s">
        <v>516</v>
      </c>
      <c r="C15" s="489" t="s">
        <v>590</v>
      </c>
      <c r="D15" s="79">
        <f t="shared" si="4"/>
        <v>2500000</v>
      </c>
      <c r="E15" s="483">
        <v>5000000</v>
      </c>
      <c r="F15" s="462">
        <v>7500000</v>
      </c>
      <c r="H15" s="503">
        <f t="shared" si="0"/>
        <v>3000000</v>
      </c>
      <c r="I15" s="509">
        <f t="shared" si="1"/>
        <v>0.66666666666666663</v>
      </c>
      <c r="J15" s="510">
        <f t="shared" si="2"/>
        <v>0.33333333333333337</v>
      </c>
      <c r="K15" s="511">
        <f t="shared" si="3"/>
        <v>5999999.9999999981</v>
      </c>
      <c r="L15" s="511">
        <f t="shared" si="5"/>
        <v>8999999.9999999981</v>
      </c>
    </row>
    <row r="16" spans="1:14" s="512" customFormat="1" ht="13.5" hidden="1" customHeight="1">
      <c r="B16" s="488" t="s">
        <v>518</v>
      </c>
      <c r="C16" s="489" t="s">
        <v>591</v>
      </c>
      <c r="D16" s="79">
        <f t="shared" si="4"/>
        <v>2500000</v>
      </c>
      <c r="E16" s="483">
        <v>5000000</v>
      </c>
      <c r="F16" s="462">
        <v>7500000</v>
      </c>
      <c r="H16" s="503">
        <f t="shared" si="0"/>
        <v>3000000</v>
      </c>
      <c r="I16" s="509">
        <f t="shared" si="1"/>
        <v>0.66666666666666663</v>
      </c>
      <c r="J16" s="510">
        <f t="shared" si="2"/>
        <v>0.33333333333333337</v>
      </c>
      <c r="K16" s="511">
        <f t="shared" si="3"/>
        <v>5999999.9999999981</v>
      </c>
      <c r="L16" s="511">
        <f t="shared" si="5"/>
        <v>8999999.9999999981</v>
      </c>
    </row>
    <row r="17" spans="2:12" s="512" customFormat="1" ht="13.5" hidden="1" customHeight="1">
      <c r="B17" s="488" t="s">
        <v>520</v>
      </c>
      <c r="C17" s="489" t="s">
        <v>592</v>
      </c>
      <c r="D17" s="79">
        <f t="shared" si="4"/>
        <v>2500000</v>
      </c>
      <c r="E17" s="483">
        <v>5000000</v>
      </c>
      <c r="F17" s="462">
        <v>7500000</v>
      </c>
      <c r="H17" s="503">
        <f t="shared" si="0"/>
        <v>3000000</v>
      </c>
      <c r="I17" s="509">
        <f t="shared" si="1"/>
        <v>0.66666666666666663</v>
      </c>
      <c r="J17" s="510">
        <f t="shared" si="2"/>
        <v>0.33333333333333337</v>
      </c>
      <c r="K17" s="511">
        <f t="shared" si="3"/>
        <v>5999999.9999999981</v>
      </c>
      <c r="L17" s="511">
        <f t="shared" si="5"/>
        <v>8999999.9999999981</v>
      </c>
    </row>
    <row r="18" spans="2:12" s="512" customFormat="1" ht="13.5" hidden="1" customHeight="1">
      <c r="B18" s="488" t="s">
        <v>522</v>
      </c>
      <c r="C18" s="489" t="s">
        <v>593</v>
      </c>
      <c r="D18" s="79">
        <f t="shared" si="4"/>
        <v>2500000</v>
      </c>
      <c r="E18" s="483">
        <v>5000000</v>
      </c>
      <c r="F18" s="462">
        <v>7500000</v>
      </c>
      <c r="H18" s="503">
        <f t="shared" si="0"/>
        <v>3000000</v>
      </c>
      <c r="I18" s="509">
        <f t="shared" si="1"/>
        <v>0.66666666666666663</v>
      </c>
      <c r="J18" s="510">
        <f t="shared" si="2"/>
        <v>0.33333333333333337</v>
      </c>
      <c r="K18" s="511">
        <f t="shared" si="3"/>
        <v>5999999.9999999981</v>
      </c>
      <c r="L18" s="511">
        <f t="shared" si="5"/>
        <v>8999999.9999999981</v>
      </c>
    </row>
    <row r="19" spans="2:12" s="512" customFormat="1" ht="13.5" hidden="1" customHeight="1">
      <c r="B19" s="488" t="s">
        <v>525</v>
      </c>
      <c r="C19" s="489" t="s">
        <v>594</v>
      </c>
      <c r="D19" s="79">
        <f t="shared" si="4"/>
        <v>2500000</v>
      </c>
      <c r="E19" s="483">
        <v>5000000</v>
      </c>
      <c r="F19" s="462">
        <v>7500000</v>
      </c>
      <c r="H19" s="503">
        <f t="shared" si="0"/>
        <v>3000000</v>
      </c>
      <c r="I19" s="509">
        <f t="shared" si="1"/>
        <v>0.66666666666666663</v>
      </c>
      <c r="J19" s="510">
        <f t="shared" si="2"/>
        <v>0.33333333333333337</v>
      </c>
      <c r="K19" s="511">
        <f t="shared" si="3"/>
        <v>5999999.9999999981</v>
      </c>
      <c r="L19" s="511">
        <f t="shared" si="5"/>
        <v>8999999.9999999981</v>
      </c>
    </row>
    <row r="20" spans="2:12" s="512" customFormat="1" ht="13.5" hidden="1" customHeight="1">
      <c r="B20" s="488" t="s">
        <v>527</v>
      </c>
      <c r="C20" s="489" t="s">
        <v>595</v>
      </c>
      <c r="D20" s="79">
        <f t="shared" si="4"/>
        <v>2500000</v>
      </c>
      <c r="E20" s="483">
        <v>5000000</v>
      </c>
      <c r="F20" s="462">
        <v>7500000</v>
      </c>
      <c r="H20" s="503">
        <f t="shared" si="0"/>
        <v>3000000</v>
      </c>
      <c r="I20" s="509">
        <f t="shared" si="1"/>
        <v>0.66666666666666663</v>
      </c>
      <c r="J20" s="510">
        <f t="shared" si="2"/>
        <v>0.33333333333333337</v>
      </c>
      <c r="K20" s="511">
        <f t="shared" si="3"/>
        <v>5999999.9999999981</v>
      </c>
      <c r="L20" s="511">
        <f t="shared" si="5"/>
        <v>8999999.9999999981</v>
      </c>
    </row>
    <row r="21" spans="2:12" s="512" customFormat="1" ht="13.5" hidden="1" customHeight="1">
      <c r="B21" s="488" t="s">
        <v>529</v>
      </c>
      <c r="C21" s="489" t="s">
        <v>596</v>
      </c>
      <c r="D21" s="79">
        <f t="shared" si="4"/>
        <v>2500000</v>
      </c>
      <c r="E21" s="483">
        <v>5000000</v>
      </c>
      <c r="F21" s="462">
        <v>7500000</v>
      </c>
      <c r="H21" s="503">
        <f t="shared" si="0"/>
        <v>3000000</v>
      </c>
      <c r="I21" s="509">
        <f t="shared" si="1"/>
        <v>0.66666666666666663</v>
      </c>
      <c r="J21" s="510">
        <f t="shared" si="2"/>
        <v>0.33333333333333337</v>
      </c>
      <c r="K21" s="511">
        <f t="shared" si="3"/>
        <v>5999999.9999999981</v>
      </c>
      <c r="L21" s="511">
        <f t="shared" si="5"/>
        <v>8999999.9999999981</v>
      </c>
    </row>
    <row r="22" spans="2:12" s="512" customFormat="1" ht="13.5" hidden="1" customHeight="1">
      <c r="B22" s="488" t="s">
        <v>531</v>
      </c>
      <c r="C22" s="489" t="s">
        <v>597</v>
      </c>
      <c r="D22" s="79">
        <f t="shared" si="4"/>
        <v>2500000</v>
      </c>
      <c r="E22" s="483">
        <v>5000000</v>
      </c>
      <c r="F22" s="462">
        <v>7500000</v>
      </c>
      <c r="H22" s="503">
        <f t="shared" si="0"/>
        <v>3000000</v>
      </c>
      <c r="I22" s="509">
        <f t="shared" si="1"/>
        <v>0.66666666666666663</v>
      </c>
      <c r="J22" s="510">
        <f t="shared" si="2"/>
        <v>0.33333333333333337</v>
      </c>
      <c r="K22" s="511">
        <f t="shared" si="3"/>
        <v>5999999.9999999981</v>
      </c>
      <c r="L22" s="511">
        <f t="shared" si="5"/>
        <v>8999999.9999999981</v>
      </c>
    </row>
    <row r="23" spans="2:12" s="512" customFormat="1" ht="13.5" hidden="1" customHeight="1">
      <c r="B23" s="488" t="s">
        <v>533</v>
      </c>
      <c r="C23" s="489" t="s">
        <v>598</v>
      </c>
      <c r="D23" s="79">
        <f t="shared" si="4"/>
        <v>2500000</v>
      </c>
      <c r="E23" s="483">
        <v>5000000</v>
      </c>
      <c r="F23" s="462">
        <v>7500000</v>
      </c>
      <c r="H23" s="503">
        <f t="shared" si="0"/>
        <v>3000000</v>
      </c>
      <c r="I23" s="509">
        <f t="shared" si="1"/>
        <v>0.66666666666666663</v>
      </c>
      <c r="J23" s="510">
        <f t="shared" si="2"/>
        <v>0.33333333333333337</v>
      </c>
      <c r="K23" s="511">
        <f t="shared" si="3"/>
        <v>5999999.9999999981</v>
      </c>
      <c r="L23" s="511">
        <f t="shared" si="5"/>
        <v>8999999.9999999981</v>
      </c>
    </row>
    <row r="24" spans="2:12" s="512" customFormat="1" ht="13.5" hidden="1" customHeight="1">
      <c r="B24" s="488" t="s">
        <v>535</v>
      </c>
      <c r="C24" s="489" t="s">
        <v>599</v>
      </c>
      <c r="D24" s="79">
        <f t="shared" si="4"/>
        <v>2500000</v>
      </c>
      <c r="E24" s="483">
        <v>5000000</v>
      </c>
      <c r="F24" s="462">
        <v>7500000</v>
      </c>
      <c r="H24" s="503">
        <f t="shared" si="0"/>
        <v>3000000</v>
      </c>
      <c r="I24" s="509">
        <f t="shared" si="1"/>
        <v>0.66666666666666663</v>
      </c>
      <c r="J24" s="510">
        <f t="shared" si="2"/>
        <v>0.33333333333333337</v>
      </c>
      <c r="K24" s="511">
        <f t="shared" si="3"/>
        <v>5999999.9999999981</v>
      </c>
      <c r="L24" s="511">
        <f t="shared" si="5"/>
        <v>8999999.9999999981</v>
      </c>
    </row>
    <row r="25" spans="2:12" s="512" customFormat="1" ht="13.5" hidden="1" customHeight="1">
      <c r="B25" s="488" t="s">
        <v>537</v>
      </c>
      <c r="C25" s="489" t="s">
        <v>600</v>
      </c>
      <c r="D25" s="79">
        <f t="shared" si="4"/>
        <v>2500000</v>
      </c>
      <c r="E25" s="483">
        <v>5000000</v>
      </c>
      <c r="F25" s="462">
        <v>7500000</v>
      </c>
      <c r="H25" s="503">
        <f t="shared" si="0"/>
        <v>3000000</v>
      </c>
      <c r="I25" s="509">
        <f t="shared" si="1"/>
        <v>0.66666666666666663</v>
      </c>
      <c r="J25" s="510">
        <f t="shared" si="2"/>
        <v>0.33333333333333337</v>
      </c>
      <c r="K25" s="511">
        <f t="shared" si="3"/>
        <v>5999999.9999999981</v>
      </c>
      <c r="L25" s="511">
        <f t="shared" si="5"/>
        <v>8999999.9999999981</v>
      </c>
    </row>
    <row r="26" spans="2:12" s="512" customFormat="1" ht="13.5" hidden="1" customHeight="1">
      <c r="B26" s="488" t="s">
        <v>539</v>
      </c>
      <c r="C26" s="490" t="s">
        <v>601</v>
      </c>
      <c r="D26" s="79">
        <f t="shared" si="4"/>
        <v>2500000</v>
      </c>
      <c r="E26" s="483">
        <v>5000000</v>
      </c>
      <c r="F26" s="462">
        <v>7500000</v>
      </c>
      <c r="H26" s="503">
        <f t="shared" si="0"/>
        <v>3000000</v>
      </c>
      <c r="I26" s="509">
        <f t="shared" si="1"/>
        <v>0.66666666666666663</v>
      </c>
      <c r="J26" s="510">
        <f t="shared" si="2"/>
        <v>0.33333333333333337</v>
      </c>
      <c r="K26" s="511">
        <f t="shared" si="3"/>
        <v>5999999.9999999981</v>
      </c>
      <c r="L26" s="511">
        <f t="shared" si="5"/>
        <v>8999999.9999999981</v>
      </c>
    </row>
    <row r="27" spans="2:12" s="512" customFormat="1" ht="13.5" hidden="1" customHeight="1">
      <c r="B27" s="488" t="s">
        <v>541</v>
      </c>
      <c r="C27" s="490" t="s">
        <v>602</v>
      </c>
      <c r="D27" s="79">
        <f t="shared" si="4"/>
        <v>2500000</v>
      </c>
      <c r="E27" s="483">
        <v>5000000</v>
      </c>
      <c r="F27" s="462">
        <v>7500000</v>
      </c>
      <c r="H27" s="503">
        <f t="shared" si="0"/>
        <v>3000000</v>
      </c>
      <c r="I27" s="509">
        <f t="shared" si="1"/>
        <v>0.66666666666666663</v>
      </c>
      <c r="J27" s="510">
        <f t="shared" si="2"/>
        <v>0.33333333333333337</v>
      </c>
      <c r="K27" s="511">
        <f t="shared" si="3"/>
        <v>5999999.9999999981</v>
      </c>
      <c r="L27" s="511">
        <f t="shared" si="5"/>
        <v>8999999.9999999981</v>
      </c>
    </row>
    <row r="28" spans="2:12" s="512" customFormat="1" ht="13.5" hidden="1" customHeight="1">
      <c r="B28" s="488" t="s">
        <v>543</v>
      </c>
      <c r="C28" s="490" t="s">
        <v>603</v>
      </c>
      <c r="D28" s="79">
        <f t="shared" si="4"/>
        <v>2500000</v>
      </c>
      <c r="E28" s="483">
        <v>5000000</v>
      </c>
      <c r="F28" s="462">
        <v>7500000</v>
      </c>
      <c r="H28" s="503">
        <f t="shared" si="0"/>
        <v>3000000</v>
      </c>
      <c r="I28" s="509">
        <f t="shared" si="1"/>
        <v>0.66666666666666663</v>
      </c>
      <c r="J28" s="510">
        <f t="shared" si="2"/>
        <v>0.33333333333333337</v>
      </c>
      <c r="K28" s="511">
        <f t="shared" si="3"/>
        <v>5999999.9999999981</v>
      </c>
      <c r="L28" s="511">
        <f t="shared" si="5"/>
        <v>8999999.9999999981</v>
      </c>
    </row>
    <row r="29" spans="2:12" s="512" customFormat="1" ht="13.5" hidden="1" customHeight="1">
      <c r="B29" s="488" t="s">
        <v>545</v>
      </c>
      <c r="C29" s="490" t="s">
        <v>604</v>
      </c>
      <c r="D29" s="79">
        <f t="shared" si="4"/>
        <v>2500000</v>
      </c>
      <c r="E29" s="483">
        <v>5000000</v>
      </c>
      <c r="F29" s="462">
        <v>7500000</v>
      </c>
      <c r="H29" s="503">
        <f t="shared" si="0"/>
        <v>3000000</v>
      </c>
      <c r="I29" s="509">
        <f t="shared" si="1"/>
        <v>0.66666666666666663</v>
      </c>
      <c r="J29" s="510">
        <f t="shared" si="2"/>
        <v>0.33333333333333337</v>
      </c>
      <c r="K29" s="511">
        <f t="shared" si="3"/>
        <v>5999999.9999999981</v>
      </c>
      <c r="L29" s="511">
        <f t="shared" si="5"/>
        <v>8999999.9999999981</v>
      </c>
    </row>
    <row r="30" spans="2:12" s="512" customFormat="1" ht="13.5" hidden="1" customHeight="1">
      <c r="B30" s="488" t="s">
        <v>547</v>
      </c>
      <c r="C30" s="490" t="s">
        <v>605</v>
      </c>
      <c r="D30" s="79">
        <f t="shared" si="4"/>
        <v>2500000</v>
      </c>
      <c r="E30" s="483">
        <v>5000000</v>
      </c>
      <c r="F30" s="462">
        <v>7500000</v>
      </c>
      <c r="H30" s="503">
        <f t="shared" si="0"/>
        <v>3000000</v>
      </c>
      <c r="I30" s="509">
        <f t="shared" si="1"/>
        <v>0.66666666666666663</v>
      </c>
      <c r="J30" s="510">
        <f t="shared" si="2"/>
        <v>0.33333333333333337</v>
      </c>
      <c r="K30" s="511">
        <f t="shared" si="3"/>
        <v>5999999.9999999981</v>
      </c>
      <c r="L30" s="511">
        <f t="shared" si="5"/>
        <v>8999999.9999999981</v>
      </c>
    </row>
    <row r="31" spans="2:12" s="512" customFormat="1" ht="5.25" hidden="1" customHeight="1">
      <c r="B31" s="488" t="s">
        <v>549</v>
      </c>
      <c r="C31" s="490" t="s">
        <v>606</v>
      </c>
      <c r="D31" s="483">
        <f>0.3*F31</f>
        <v>2257500</v>
      </c>
      <c r="E31" s="483">
        <f>0.7*F31</f>
        <v>5267500</v>
      </c>
      <c r="F31" s="462">
        <v>7525000</v>
      </c>
      <c r="H31" s="503">
        <f t="shared" si="0"/>
        <v>2709000</v>
      </c>
      <c r="I31" s="509">
        <f t="shared" si="1"/>
        <v>0.7</v>
      </c>
      <c r="J31" s="510">
        <f t="shared" si="2"/>
        <v>0.30000000000000004</v>
      </c>
      <c r="K31" s="511">
        <f t="shared" si="3"/>
        <v>6320999.9999999981</v>
      </c>
      <c r="L31" s="511">
        <f t="shared" si="5"/>
        <v>9029999.9999999981</v>
      </c>
    </row>
    <row r="32" spans="2:12" s="512" customFormat="1" ht="13.5" hidden="1" customHeight="1">
      <c r="B32" s="488" t="s">
        <v>551</v>
      </c>
      <c r="C32" s="489" t="s">
        <v>607</v>
      </c>
      <c r="D32" s="79">
        <f>F32-E32</f>
        <v>2600000</v>
      </c>
      <c r="E32" s="483">
        <f>0.675*F32</f>
        <v>5400000</v>
      </c>
      <c r="F32" s="462">
        <v>8000000</v>
      </c>
      <c r="H32" s="503">
        <f t="shared" si="0"/>
        <v>3120000</v>
      </c>
      <c r="I32" s="509">
        <f t="shared" si="1"/>
        <v>0.67500000000000004</v>
      </c>
      <c r="J32" s="510">
        <f t="shared" si="2"/>
        <v>0.32499999999999996</v>
      </c>
      <c r="K32" s="511">
        <f t="shared" si="3"/>
        <v>6480000.0000000019</v>
      </c>
      <c r="L32" s="511">
        <f t="shared" si="5"/>
        <v>9600000.0000000019</v>
      </c>
    </row>
    <row r="33" spans="2:12" s="512" customFormat="1" ht="13.5" hidden="1" customHeight="1">
      <c r="B33" s="488" t="s">
        <v>553</v>
      </c>
      <c r="C33" s="489" t="s">
        <v>608</v>
      </c>
      <c r="D33" s="79">
        <f>F33-E33</f>
        <v>2600000</v>
      </c>
      <c r="E33" s="483">
        <f>0.675*F33</f>
        <v>5400000</v>
      </c>
      <c r="F33" s="462">
        <v>8000000</v>
      </c>
      <c r="H33" s="503">
        <f t="shared" si="0"/>
        <v>3120000</v>
      </c>
      <c r="I33" s="509">
        <f t="shared" si="1"/>
        <v>0.67500000000000004</v>
      </c>
      <c r="J33" s="510">
        <f t="shared" si="2"/>
        <v>0.32499999999999996</v>
      </c>
      <c r="K33" s="511">
        <f t="shared" si="3"/>
        <v>6480000.0000000019</v>
      </c>
      <c r="L33" s="511">
        <f t="shared" si="5"/>
        <v>9600000.0000000019</v>
      </c>
    </row>
    <row r="34" spans="2:12" s="512" customFormat="1" ht="13.5" hidden="1" customHeight="1">
      <c r="B34" s="488" t="s">
        <v>555</v>
      </c>
      <c r="C34" s="489" t="s">
        <v>609</v>
      </c>
      <c r="D34" s="79">
        <f>F34-E34</f>
        <v>2600000</v>
      </c>
      <c r="E34" s="483">
        <f>0.675*F34</f>
        <v>5400000</v>
      </c>
      <c r="F34" s="462">
        <v>8000000</v>
      </c>
      <c r="H34" s="503">
        <f t="shared" si="0"/>
        <v>3120000</v>
      </c>
      <c r="I34" s="509">
        <f t="shared" si="1"/>
        <v>0.67500000000000004</v>
      </c>
      <c r="J34" s="510">
        <f t="shared" si="2"/>
        <v>0.32499999999999996</v>
      </c>
      <c r="K34" s="511">
        <f t="shared" si="3"/>
        <v>6480000.0000000019</v>
      </c>
      <c r="L34" s="511">
        <f t="shared" si="5"/>
        <v>9600000.0000000019</v>
      </c>
    </row>
    <row r="35" spans="2:12" s="512" customFormat="1" ht="13.5" hidden="1" customHeight="1">
      <c r="B35" s="488" t="s">
        <v>235</v>
      </c>
      <c r="C35" s="490" t="s">
        <v>610</v>
      </c>
      <c r="D35" s="483">
        <f t="shared" ref="D35:D74" si="6">0.3*F35</f>
        <v>2580000</v>
      </c>
      <c r="E35" s="483">
        <f t="shared" ref="E35:E74" si="7">0.7*F35</f>
        <v>6020000</v>
      </c>
      <c r="F35" s="462">
        <v>8600000</v>
      </c>
      <c r="H35" s="503">
        <f t="shared" si="0"/>
        <v>3096000</v>
      </c>
      <c r="I35" s="509">
        <f t="shared" si="1"/>
        <v>0.7</v>
      </c>
      <c r="J35" s="510">
        <f t="shared" si="2"/>
        <v>0.30000000000000004</v>
      </c>
      <c r="K35" s="511">
        <f t="shared" si="3"/>
        <v>7223999.9999999981</v>
      </c>
      <c r="L35" s="511">
        <f t="shared" si="5"/>
        <v>10319999.999999998</v>
      </c>
    </row>
    <row r="36" spans="2:12" s="512" customFormat="1" ht="13.5" hidden="1" customHeight="1">
      <c r="B36" s="488" t="s">
        <v>237</v>
      </c>
      <c r="C36" s="490" t="s">
        <v>611</v>
      </c>
      <c r="D36" s="483">
        <f t="shared" si="6"/>
        <v>2580000</v>
      </c>
      <c r="E36" s="483">
        <f t="shared" si="7"/>
        <v>6020000</v>
      </c>
      <c r="F36" s="462">
        <v>8600000</v>
      </c>
      <c r="H36" s="503">
        <f t="shared" si="0"/>
        <v>3096000</v>
      </c>
      <c r="I36" s="509">
        <f t="shared" si="1"/>
        <v>0.7</v>
      </c>
      <c r="J36" s="510">
        <f t="shared" si="2"/>
        <v>0.30000000000000004</v>
      </c>
      <c r="K36" s="511">
        <f t="shared" si="3"/>
        <v>7223999.9999999981</v>
      </c>
      <c r="L36" s="511">
        <f t="shared" si="5"/>
        <v>10319999.999999998</v>
      </c>
    </row>
    <row r="37" spans="2:12" s="512" customFormat="1" ht="13.5" hidden="1" customHeight="1">
      <c r="B37" s="488" t="s">
        <v>239</v>
      </c>
      <c r="C37" s="490" t="s">
        <v>612</v>
      </c>
      <c r="D37" s="483">
        <f t="shared" si="6"/>
        <v>2580000</v>
      </c>
      <c r="E37" s="483">
        <f t="shared" si="7"/>
        <v>6020000</v>
      </c>
      <c r="F37" s="462">
        <v>8600000</v>
      </c>
      <c r="H37" s="503">
        <f t="shared" si="0"/>
        <v>3096000</v>
      </c>
      <c r="I37" s="509">
        <f t="shared" si="1"/>
        <v>0.7</v>
      </c>
      <c r="J37" s="510">
        <f t="shared" si="2"/>
        <v>0.30000000000000004</v>
      </c>
      <c r="K37" s="511">
        <f t="shared" si="3"/>
        <v>7223999.9999999981</v>
      </c>
      <c r="L37" s="511">
        <f t="shared" si="5"/>
        <v>10319999.999999998</v>
      </c>
    </row>
    <row r="38" spans="2:12" s="512" customFormat="1" ht="13.5" hidden="1" customHeight="1">
      <c r="B38" s="488" t="s">
        <v>241</v>
      </c>
      <c r="C38" s="490" t="s">
        <v>613</v>
      </c>
      <c r="D38" s="483">
        <f t="shared" si="6"/>
        <v>2580000</v>
      </c>
      <c r="E38" s="483">
        <f t="shared" si="7"/>
        <v>6020000</v>
      </c>
      <c r="F38" s="462">
        <v>8600000</v>
      </c>
      <c r="H38" s="503">
        <f t="shared" si="0"/>
        <v>3096000</v>
      </c>
      <c r="I38" s="509">
        <f t="shared" si="1"/>
        <v>0.7</v>
      </c>
      <c r="J38" s="510">
        <f t="shared" si="2"/>
        <v>0.30000000000000004</v>
      </c>
      <c r="K38" s="511">
        <f t="shared" si="3"/>
        <v>7223999.9999999981</v>
      </c>
      <c r="L38" s="511">
        <f t="shared" si="5"/>
        <v>10319999.999999998</v>
      </c>
    </row>
    <row r="39" spans="2:12" s="512" customFormat="1" ht="13.5" hidden="1" customHeight="1">
      <c r="B39" s="488" t="s">
        <v>243</v>
      </c>
      <c r="C39" s="490" t="s">
        <v>614</v>
      </c>
      <c r="D39" s="483">
        <f t="shared" si="6"/>
        <v>2580000</v>
      </c>
      <c r="E39" s="483">
        <f t="shared" si="7"/>
        <v>6020000</v>
      </c>
      <c r="F39" s="462">
        <v>8600000</v>
      </c>
      <c r="H39" s="503">
        <f t="shared" si="0"/>
        <v>3096000</v>
      </c>
      <c r="I39" s="509">
        <f t="shared" si="1"/>
        <v>0.7</v>
      </c>
      <c r="J39" s="510">
        <f t="shared" si="2"/>
        <v>0.30000000000000004</v>
      </c>
      <c r="K39" s="511">
        <f t="shared" si="3"/>
        <v>7223999.9999999981</v>
      </c>
      <c r="L39" s="511">
        <f t="shared" si="5"/>
        <v>10319999.999999998</v>
      </c>
    </row>
    <row r="40" spans="2:12" s="512" customFormat="1" ht="13.5" hidden="1" customHeight="1">
      <c r="B40" s="488" t="s">
        <v>245</v>
      </c>
      <c r="C40" s="490" t="s">
        <v>615</v>
      </c>
      <c r="D40" s="483">
        <f t="shared" si="6"/>
        <v>2580000</v>
      </c>
      <c r="E40" s="483">
        <f t="shared" si="7"/>
        <v>6020000</v>
      </c>
      <c r="F40" s="462">
        <v>8600000</v>
      </c>
      <c r="H40" s="503">
        <f t="shared" si="0"/>
        <v>3096000</v>
      </c>
      <c r="I40" s="509">
        <f t="shared" si="1"/>
        <v>0.7</v>
      </c>
      <c r="J40" s="510">
        <f t="shared" si="2"/>
        <v>0.30000000000000004</v>
      </c>
      <c r="K40" s="511">
        <f t="shared" si="3"/>
        <v>7223999.9999999981</v>
      </c>
      <c r="L40" s="511">
        <f t="shared" si="5"/>
        <v>10319999.999999998</v>
      </c>
    </row>
    <row r="41" spans="2:12" s="512" customFormat="1" ht="13.5" hidden="1" customHeight="1">
      <c r="B41" s="488" t="s">
        <v>248</v>
      </c>
      <c r="C41" s="490" t="s">
        <v>616</v>
      </c>
      <c r="D41" s="483">
        <f t="shared" si="6"/>
        <v>2580000</v>
      </c>
      <c r="E41" s="483">
        <f t="shared" si="7"/>
        <v>6020000</v>
      </c>
      <c r="F41" s="462">
        <v>8600000</v>
      </c>
      <c r="H41" s="503">
        <f t="shared" si="0"/>
        <v>3096000</v>
      </c>
      <c r="I41" s="509">
        <f t="shared" si="1"/>
        <v>0.7</v>
      </c>
      <c r="J41" s="510">
        <f t="shared" si="2"/>
        <v>0.30000000000000004</v>
      </c>
      <c r="K41" s="511">
        <f t="shared" si="3"/>
        <v>7223999.9999999981</v>
      </c>
      <c r="L41" s="511">
        <f t="shared" si="5"/>
        <v>10319999.999999998</v>
      </c>
    </row>
    <row r="42" spans="2:12" s="512" customFormat="1" ht="13.5" hidden="1" customHeight="1">
      <c r="B42" s="488" t="s">
        <v>250</v>
      </c>
      <c r="C42" s="490" t="s">
        <v>617</v>
      </c>
      <c r="D42" s="483">
        <f t="shared" si="6"/>
        <v>2580000</v>
      </c>
      <c r="E42" s="483">
        <f t="shared" si="7"/>
        <v>6020000</v>
      </c>
      <c r="F42" s="462">
        <v>8600000</v>
      </c>
      <c r="H42" s="503">
        <f t="shared" si="0"/>
        <v>3096000</v>
      </c>
      <c r="I42" s="509">
        <f t="shared" si="1"/>
        <v>0.7</v>
      </c>
      <c r="J42" s="510">
        <f t="shared" si="2"/>
        <v>0.30000000000000004</v>
      </c>
      <c r="K42" s="511">
        <f t="shared" si="3"/>
        <v>7223999.9999999981</v>
      </c>
      <c r="L42" s="511">
        <f t="shared" si="5"/>
        <v>10319999.999999998</v>
      </c>
    </row>
    <row r="43" spans="2:12" s="512" customFormat="1" ht="13.5" hidden="1" customHeight="1">
      <c r="B43" s="488" t="s">
        <v>252</v>
      </c>
      <c r="C43" s="490" t="s">
        <v>618</v>
      </c>
      <c r="D43" s="483">
        <f t="shared" si="6"/>
        <v>2580000</v>
      </c>
      <c r="E43" s="483">
        <f t="shared" si="7"/>
        <v>6020000</v>
      </c>
      <c r="F43" s="462">
        <v>8600000</v>
      </c>
      <c r="H43" s="503">
        <f t="shared" si="0"/>
        <v>3096000</v>
      </c>
      <c r="I43" s="509">
        <f t="shared" si="1"/>
        <v>0.7</v>
      </c>
      <c r="J43" s="510">
        <f t="shared" si="2"/>
        <v>0.30000000000000004</v>
      </c>
      <c r="K43" s="511">
        <f t="shared" si="3"/>
        <v>7223999.9999999981</v>
      </c>
      <c r="L43" s="511">
        <f t="shared" si="5"/>
        <v>10319999.999999998</v>
      </c>
    </row>
    <row r="44" spans="2:12" s="512" customFormat="1" ht="13.5" hidden="1" customHeight="1">
      <c r="B44" s="488" t="s">
        <v>254</v>
      </c>
      <c r="C44" s="489" t="s">
        <v>619</v>
      </c>
      <c r="D44" s="483">
        <f t="shared" si="6"/>
        <v>3225000</v>
      </c>
      <c r="E44" s="483">
        <f t="shared" si="7"/>
        <v>7524999.9999999991</v>
      </c>
      <c r="F44" s="462">
        <v>10750000</v>
      </c>
      <c r="H44" s="503">
        <f t="shared" si="0"/>
        <v>3870000</v>
      </c>
      <c r="I44" s="509">
        <f t="shared" si="1"/>
        <v>0.7</v>
      </c>
      <c r="J44" s="510">
        <f t="shared" si="2"/>
        <v>0.30000000000000004</v>
      </c>
      <c r="K44" s="511">
        <f t="shared" si="3"/>
        <v>9029999.9999999981</v>
      </c>
      <c r="L44" s="511">
        <f t="shared" si="5"/>
        <v>12899999.999999998</v>
      </c>
    </row>
    <row r="45" spans="2:12" s="512" customFormat="1" ht="13.5" hidden="1" customHeight="1">
      <c r="B45" s="488" t="s">
        <v>256</v>
      </c>
      <c r="C45" s="489" t="s">
        <v>620</v>
      </c>
      <c r="D45" s="483">
        <f t="shared" si="6"/>
        <v>3225000</v>
      </c>
      <c r="E45" s="483">
        <f t="shared" si="7"/>
        <v>7524999.9999999991</v>
      </c>
      <c r="F45" s="462">
        <v>10750000</v>
      </c>
      <c r="H45" s="503">
        <f t="shared" si="0"/>
        <v>3870000</v>
      </c>
      <c r="I45" s="509">
        <f t="shared" si="1"/>
        <v>0.7</v>
      </c>
      <c r="J45" s="510">
        <f t="shared" si="2"/>
        <v>0.30000000000000004</v>
      </c>
      <c r="K45" s="511">
        <f t="shared" si="3"/>
        <v>9029999.9999999981</v>
      </c>
      <c r="L45" s="511">
        <f t="shared" si="5"/>
        <v>12899999.999999998</v>
      </c>
    </row>
    <row r="46" spans="2:12" s="512" customFormat="1" ht="6" hidden="1" customHeight="1">
      <c r="B46" s="488" t="s">
        <v>258</v>
      </c>
      <c r="C46" s="489" t="s">
        <v>621</v>
      </c>
      <c r="D46" s="483">
        <f t="shared" si="6"/>
        <v>3225000</v>
      </c>
      <c r="E46" s="483">
        <f t="shared" si="7"/>
        <v>7524999.9999999991</v>
      </c>
      <c r="F46" s="462">
        <v>10750000</v>
      </c>
      <c r="H46" s="503">
        <f t="shared" si="0"/>
        <v>3870000</v>
      </c>
      <c r="I46" s="509">
        <f t="shared" si="1"/>
        <v>0.7</v>
      </c>
      <c r="J46" s="510">
        <f t="shared" si="2"/>
        <v>0.30000000000000004</v>
      </c>
      <c r="K46" s="511">
        <f t="shared" si="3"/>
        <v>9029999.9999999981</v>
      </c>
      <c r="L46" s="511">
        <f t="shared" si="5"/>
        <v>12899999.999999998</v>
      </c>
    </row>
    <row r="47" spans="2:12" s="512" customFormat="1" ht="13.5" hidden="1" customHeight="1">
      <c r="B47" s="488" t="s">
        <v>260</v>
      </c>
      <c r="C47" s="489" t="s">
        <v>622</v>
      </c>
      <c r="D47" s="483">
        <f t="shared" si="6"/>
        <v>3225000</v>
      </c>
      <c r="E47" s="483">
        <f t="shared" si="7"/>
        <v>7524999.9999999991</v>
      </c>
      <c r="F47" s="462">
        <v>10750000</v>
      </c>
      <c r="H47" s="503">
        <f t="shared" si="0"/>
        <v>3870000</v>
      </c>
      <c r="I47" s="509">
        <f t="shared" si="1"/>
        <v>0.7</v>
      </c>
      <c r="J47" s="510">
        <f t="shared" si="2"/>
        <v>0.30000000000000004</v>
      </c>
      <c r="K47" s="511">
        <f t="shared" si="3"/>
        <v>9029999.9999999981</v>
      </c>
      <c r="L47" s="511">
        <f t="shared" si="5"/>
        <v>12899999.999999998</v>
      </c>
    </row>
    <row r="48" spans="2:12" s="512" customFormat="1" ht="13.5" hidden="1" customHeight="1">
      <c r="B48" s="488" t="s">
        <v>262</v>
      </c>
      <c r="C48" s="489" t="s">
        <v>623</v>
      </c>
      <c r="D48" s="483">
        <f t="shared" si="6"/>
        <v>3225000</v>
      </c>
      <c r="E48" s="483">
        <f t="shared" si="7"/>
        <v>7524999.9999999991</v>
      </c>
      <c r="F48" s="462">
        <v>10750000</v>
      </c>
      <c r="H48" s="503">
        <f t="shared" si="0"/>
        <v>3870000</v>
      </c>
      <c r="I48" s="509">
        <f t="shared" si="1"/>
        <v>0.7</v>
      </c>
      <c r="J48" s="510">
        <f t="shared" si="2"/>
        <v>0.30000000000000004</v>
      </c>
      <c r="K48" s="511">
        <f t="shared" si="3"/>
        <v>9029999.9999999981</v>
      </c>
      <c r="L48" s="511">
        <f t="shared" si="5"/>
        <v>12899999.999999998</v>
      </c>
    </row>
    <row r="49" spans="2:12" s="512" customFormat="1" ht="13.5" hidden="1" customHeight="1">
      <c r="B49" s="488" t="s">
        <v>2038</v>
      </c>
      <c r="C49" s="489" t="s">
        <v>624</v>
      </c>
      <c r="D49" s="483">
        <f t="shared" si="6"/>
        <v>3225000</v>
      </c>
      <c r="E49" s="483">
        <f t="shared" si="7"/>
        <v>7524999.9999999991</v>
      </c>
      <c r="F49" s="462">
        <v>10750000</v>
      </c>
      <c r="H49" s="503">
        <f t="shared" si="0"/>
        <v>3870000</v>
      </c>
      <c r="I49" s="509">
        <f t="shared" si="1"/>
        <v>0.7</v>
      </c>
      <c r="J49" s="510">
        <f t="shared" si="2"/>
        <v>0.30000000000000004</v>
      </c>
      <c r="K49" s="511">
        <f t="shared" si="3"/>
        <v>9029999.9999999981</v>
      </c>
      <c r="L49" s="511">
        <f t="shared" si="5"/>
        <v>12899999.999999998</v>
      </c>
    </row>
    <row r="50" spans="2:12" s="512" customFormat="1" ht="13.5" hidden="1" customHeight="1">
      <c r="B50" s="488" t="s">
        <v>2040</v>
      </c>
      <c r="C50" s="489" t="s">
        <v>625</v>
      </c>
      <c r="D50" s="483">
        <f t="shared" si="6"/>
        <v>3225000</v>
      </c>
      <c r="E50" s="483">
        <f t="shared" si="7"/>
        <v>7524999.9999999991</v>
      </c>
      <c r="F50" s="462">
        <v>10750000</v>
      </c>
      <c r="H50" s="503">
        <f t="shared" si="0"/>
        <v>3870000</v>
      </c>
      <c r="I50" s="509">
        <f t="shared" si="1"/>
        <v>0.7</v>
      </c>
      <c r="J50" s="510">
        <f t="shared" si="2"/>
        <v>0.30000000000000004</v>
      </c>
      <c r="K50" s="511">
        <f t="shared" si="3"/>
        <v>9029999.9999999981</v>
      </c>
      <c r="L50" s="511">
        <f t="shared" si="5"/>
        <v>12899999.999999998</v>
      </c>
    </row>
    <row r="51" spans="2:12" s="512" customFormat="1" ht="13.5" hidden="1" customHeight="1">
      <c r="B51" s="488" t="s">
        <v>2048</v>
      </c>
      <c r="C51" s="489" t="s">
        <v>626</v>
      </c>
      <c r="D51" s="483">
        <f t="shared" si="6"/>
        <v>3225000</v>
      </c>
      <c r="E51" s="483">
        <f t="shared" si="7"/>
        <v>7524999.9999999991</v>
      </c>
      <c r="F51" s="462">
        <v>10750000</v>
      </c>
      <c r="H51" s="503">
        <f t="shared" si="0"/>
        <v>3870000</v>
      </c>
      <c r="I51" s="509">
        <f t="shared" si="1"/>
        <v>0.7</v>
      </c>
      <c r="J51" s="510">
        <f t="shared" si="2"/>
        <v>0.30000000000000004</v>
      </c>
      <c r="K51" s="511">
        <f t="shared" si="3"/>
        <v>9029999.9999999981</v>
      </c>
      <c r="L51" s="511">
        <f t="shared" si="5"/>
        <v>12899999.999999998</v>
      </c>
    </row>
    <row r="52" spans="2:12" ht="13.5" hidden="1" customHeight="1">
      <c r="B52" s="488" t="s">
        <v>2050</v>
      </c>
      <c r="C52" s="489" t="s">
        <v>627</v>
      </c>
      <c r="D52" s="483">
        <f t="shared" si="6"/>
        <v>3225000</v>
      </c>
      <c r="E52" s="483">
        <f t="shared" si="7"/>
        <v>7524999.9999999991</v>
      </c>
      <c r="F52" s="462">
        <v>10750000</v>
      </c>
      <c r="H52" s="503">
        <f t="shared" si="0"/>
        <v>3870000</v>
      </c>
      <c r="I52" s="509">
        <f t="shared" si="1"/>
        <v>0.7</v>
      </c>
      <c r="J52" s="510">
        <f t="shared" si="2"/>
        <v>0.30000000000000004</v>
      </c>
      <c r="K52" s="511">
        <f t="shared" si="3"/>
        <v>9029999.9999999981</v>
      </c>
      <c r="L52" s="511">
        <f t="shared" si="5"/>
        <v>12899999.999999998</v>
      </c>
    </row>
    <row r="53" spans="2:12" ht="14.1" hidden="1" customHeight="1">
      <c r="B53" s="488" t="s">
        <v>2051</v>
      </c>
      <c r="C53" s="489" t="s">
        <v>628</v>
      </c>
      <c r="D53" s="483">
        <f t="shared" si="6"/>
        <v>3225000</v>
      </c>
      <c r="E53" s="483">
        <f t="shared" si="7"/>
        <v>7524999.9999999991</v>
      </c>
      <c r="F53" s="462">
        <v>10750000</v>
      </c>
      <c r="H53" s="503">
        <f t="shared" si="0"/>
        <v>3870000</v>
      </c>
      <c r="I53" s="509">
        <f t="shared" si="1"/>
        <v>0.7</v>
      </c>
      <c r="J53" s="510">
        <f t="shared" si="2"/>
        <v>0.30000000000000004</v>
      </c>
      <c r="K53" s="511">
        <f t="shared" si="3"/>
        <v>9029999.9999999981</v>
      </c>
      <c r="L53" s="511">
        <f t="shared" si="5"/>
        <v>12899999.999999998</v>
      </c>
    </row>
    <row r="54" spans="2:12" ht="13.5" hidden="1" customHeight="1">
      <c r="B54" s="488" t="s">
        <v>2052</v>
      </c>
      <c r="C54" s="489" t="s">
        <v>629</v>
      </c>
      <c r="D54" s="483">
        <f t="shared" si="6"/>
        <v>3225000</v>
      </c>
      <c r="E54" s="483">
        <f t="shared" si="7"/>
        <v>7524999.9999999991</v>
      </c>
      <c r="F54" s="462">
        <v>10750000</v>
      </c>
      <c r="H54" s="503">
        <f t="shared" si="0"/>
        <v>3870000</v>
      </c>
      <c r="I54" s="509">
        <f t="shared" si="1"/>
        <v>0.7</v>
      </c>
      <c r="J54" s="510">
        <f t="shared" si="2"/>
        <v>0.30000000000000004</v>
      </c>
      <c r="K54" s="511">
        <f t="shared" si="3"/>
        <v>9029999.9999999981</v>
      </c>
      <c r="L54" s="511">
        <f t="shared" si="5"/>
        <v>12899999.999999998</v>
      </c>
    </row>
    <row r="55" spans="2:12" ht="13.5" hidden="1" customHeight="1" thickBot="1">
      <c r="B55" s="491" t="s">
        <v>2053</v>
      </c>
      <c r="C55" s="492" t="s">
        <v>630</v>
      </c>
      <c r="D55" s="484">
        <f t="shared" si="6"/>
        <v>4031250</v>
      </c>
      <c r="E55" s="484">
        <f t="shared" si="7"/>
        <v>9406250</v>
      </c>
      <c r="F55" s="473">
        <v>13437500</v>
      </c>
      <c r="H55" s="503">
        <f t="shared" si="0"/>
        <v>4837500</v>
      </c>
      <c r="I55" s="509">
        <f t="shared" si="1"/>
        <v>0.7</v>
      </c>
      <c r="J55" s="510">
        <f t="shared" si="2"/>
        <v>0.30000000000000004</v>
      </c>
      <c r="K55" s="511">
        <f t="shared" si="3"/>
        <v>11287499.999999998</v>
      </c>
      <c r="L55" s="511">
        <f t="shared" si="5"/>
        <v>16124999.999999998</v>
      </c>
    </row>
    <row r="56" spans="2:12" ht="13.5" hidden="1" customHeight="1">
      <c r="B56" s="493" t="s">
        <v>2054</v>
      </c>
      <c r="C56" s="494" t="s">
        <v>631</v>
      </c>
      <c r="D56" s="485">
        <f t="shared" si="6"/>
        <v>4031250</v>
      </c>
      <c r="E56" s="485">
        <f t="shared" si="7"/>
        <v>9406250</v>
      </c>
      <c r="F56" s="476">
        <v>13437500</v>
      </c>
      <c r="H56" s="503">
        <f t="shared" si="0"/>
        <v>4837500</v>
      </c>
      <c r="I56" s="509">
        <f t="shared" si="1"/>
        <v>0.7</v>
      </c>
      <c r="J56" s="510">
        <f t="shared" si="2"/>
        <v>0.30000000000000004</v>
      </c>
      <c r="K56" s="511">
        <f t="shared" si="3"/>
        <v>11287499.999999998</v>
      </c>
      <c r="L56" s="511">
        <f t="shared" si="5"/>
        <v>16124999.999999998</v>
      </c>
    </row>
    <row r="57" spans="2:12" ht="14.1" hidden="1" customHeight="1">
      <c r="B57" s="488" t="s">
        <v>2056</v>
      </c>
      <c r="C57" s="489" t="s">
        <v>632</v>
      </c>
      <c r="D57" s="483">
        <f t="shared" si="6"/>
        <v>4031250</v>
      </c>
      <c r="E57" s="483">
        <f t="shared" si="7"/>
        <v>9406250</v>
      </c>
      <c r="F57" s="462">
        <v>13437500</v>
      </c>
      <c r="H57" s="503">
        <f t="shared" si="0"/>
        <v>4837500</v>
      </c>
      <c r="I57" s="509">
        <f t="shared" si="1"/>
        <v>0.7</v>
      </c>
      <c r="J57" s="510">
        <f t="shared" si="2"/>
        <v>0.30000000000000004</v>
      </c>
      <c r="K57" s="511">
        <f t="shared" si="3"/>
        <v>11287499.999999998</v>
      </c>
      <c r="L57" s="511">
        <f t="shared" si="5"/>
        <v>16124999.999999998</v>
      </c>
    </row>
    <row r="58" spans="2:12" ht="13.5" hidden="1" customHeight="1">
      <c r="B58" s="488" t="s">
        <v>2057</v>
      </c>
      <c r="C58" s="489" t="s">
        <v>633</v>
      </c>
      <c r="D58" s="483">
        <f t="shared" si="6"/>
        <v>4031250</v>
      </c>
      <c r="E58" s="483">
        <f t="shared" si="7"/>
        <v>9406250</v>
      </c>
      <c r="F58" s="462">
        <v>13437500</v>
      </c>
      <c r="H58" s="503">
        <f t="shared" si="0"/>
        <v>4837500</v>
      </c>
      <c r="I58" s="509">
        <f t="shared" si="1"/>
        <v>0.7</v>
      </c>
      <c r="J58" s="510">
        <f t="shared" si="2"/>
        <v>0.30000000000000004</v>
      </c>
      <c r="K58" s="511">
        <f t="shared" si="3"/>
        <v>11287499.999999998</v>
      </c>
      <c r="L58" s="511">
        <f t="shared" si="5"/>
        <v>16124999.999999998</v>
      </c>
    </row>
    <row r="59" spans="2:12" ht="13.5" hidden="1" customHeight="1">
      <c r="B59" s="488" t="s">
        <v>2059</v>
      </c>
      <c r="C59" s="489" t="s">
        <v>634</v>
      </c>
      <c r="D59" s="483">
        <f t="shared" si="6"/>
        <v>4031250</v>
      </c>
      <c r="E59" s="483">
        <f t="shared" si="7"/>
        <v>9406250</v>
      </c>
      <c r="F59" s="462">
        <v>13437500</v>
      </c>
      <c r="H59" s="503">
        <f t="shared" si="0"/>
        <v>4837500</v>
      </c>
      <c r="I59" s="509">
        <f t="shared" si="1"/>
        <v>0.7</v>
      </c>
      <c r="J59" s="510">
        <f t="shared" si="2"/>
        <v>0.30000000000000004</v>
      </c>
      <c r="K59" s="511">
        <f t="shared" si="3"/>
        <v>11287499.999999998</v>
      </c>
      <c r="L59" s="511">
        <f t="shared" si="5"/>
        <v>16124999.999999998</v>
      </c>
    </row>
    <row r="60" spans="2:12" ht="13.5" hidden="1" customHeight="1">
      <c r="B60" s="488" t="s">
        <v>2060</v>
      </c>
      <c r="C60" s="489" t="s">
        <v>635</v>
      </c>
      <c r="D60" s="483">
        <f t="shared" si="6"/>
        <v>4031250</v>
      </c>
      <c r="E60" s="483">
        <f t="shared" si="7"/>
        <v>9406250</v>
      </c>
      <c r="F60" s="462">
        <v>13437500</v>
      </c>
      <c r="H60" s="503">
        <f t="shared" si="0"/>
        <v>4837500</v>
      </c>
      <c r="I60" s="509">
        <f t="shared" si="1"/>
        <v>0.7</v>
      </c>
      <c r="J60" s="510">
        <f t="shared" si="2"/>
        <v>0.30000000000000004</v>
      </c>
      <c r="K60" s="511">
        <f t="shared" si="3"/>
        <v>11287499.999999998</v>
      </c>
      <c r="L60" s="511">
        <f t="shared" si="5"/>
        <v>16124999.999999998</v>
      </c>
    </row>
    <row r="61" spans="2:12" ht="13.5" hidden="1" customHeight="1">
      <c r="B61" s="488" t="s">
        <v>2061</v>
      </c>
      <c r="C61" s="489" t="s">
        <v>636</v>
      </c>
      <c r="D61" s="483">
        <f t="shared" si="6"/>
        <v>4031250</v>
      </c>
      <c r="E61" s="483">
        <f t="shared" si="7"/>
        <v>9406250</v>
      </c>
      <c r="F61" s="462">
        <v>13437500</v>
      </c>
      <c r="H61" s="503">
        <f t="shared" si="0"/>
        <v>4837500</v>
      </c>
      <c r="I61" s="509">
        <f t="shared" si="1"/>
        <v>0.7</v>
      </c>
      <c r="J61" s="510">
        <f t="shared" si="2"/>
        <v>0.30000000000000004</v>
      </c>
      <c r="K61" s="511">
        <f t="shared" si="3"/>
        <v>11287499.999999998</v>
      </c>
      <c r="L61" s="511">
        <f t="shared" si="5"/>
        <v>16124999.999999998</v>
      </c>
    </row>
    <row r="62" spans="2:12" ht="13.5" hidden="1" customHeight="1">
      <c r="B62" s="488" t="s">
        <v>2062</v>
      </c>
      <c r="C62" s="489" t="s">
        <v>637</v>
      </c>
      <c r="D62" s="483">
        <f t="shared" si="6"/>
        <v>4837500</v>
      </c>
      <c r="E62" s="483">
        <f t="shared" si="7"/>
        <v>11287500</v>
      </c>
      <c r="F62" s="462">
        <v>16125000</v>
      </c>
      <c r="H62" s="503">
        <f t="shared" si="0"/>
        <v>5805000</v>
      </c>
      <c r="I62" s="509">
        <f t="shared" si="1"/>
        <v>0.7</v>
      </c>
      <c r="J62" s="510">
        <f t="shared" si="2"/>
        <v>0.30000000000000004</v>
      </c>
      <c r="K62" s="511">
        <f t="shared" si="3"/>
        <v>13544999.999999996</v>
      </c>
      <c r="L62" s="511">
        <f t="shared" si="5"/>
        <v>19349999.999999996</v>
      </c>
    </row>
    <row r="63" spans="2:12" ht="13.5" hidden="1" customHeight="1">
      <c r="B63" s="488" t="s">
        <v>2063</v>
      </c>
      <c r="C63" s="489" t="s">
        <v>638</v>
      </c>
      <c r="D63" s="483">
        <f t="shared" si="6"/>
        <v>4837500</v>
      </c>
      <c r="E63" s="483">
        <f t="shared" si="7"/>
        <v>11287500</v>
      </c>
      <c r="F63" s="462">
        <v>16125000</v>
      </c>
      <c r="H63" s="503">
        <f t="shared" si="0"/>
        <v>5805000</v>
      </c>
      <c r="I63" s="509">
        <f t="shared" si="1"/>
        <v>0.7</v>
      </c>
      <c r="J63" s="510">
        <f t="shared" si="2"/>
        <v>0.30000000000000004</v>
      </c>
      <c r="K63" s="511">
        <f t="shared" si="3"/>
        <v>13544999.999999996</v>
      </c>
      <c r="L63" s="511">
        <f t="shared" si="5"/>
        <v>19349999.999999996</v>
      </c>
    </row>
    <row r="64" spans="2:12" ht="13.5" hidden="1" customHeight="1">
      <c r="B64" s="488" t="s">
        <v>2064</v>
      </c>
      <c r="C64" s="489" t="s">
        <v>639</v>
      </c>
      <c r="D64" s="483">
        <f t="shared" si="6"/>
        <v>4837500</v>
      </c>
      <c r="E64" s="483">
        <f t="shared" si="7"/>
        <v>11287500</v>
      </c>
      <c r="F64" s="462">
        <v>16125000</v>
      </c>
      <c r="H64" s="503">
        <f t="shared" si="0"/>
        <v>5805000</v>
      </c>
      <c r="I64" s="509">
        <f t="shared" si="1"/>
        <v>0.7</v>
      </c>
      <c r="J64" s="510">
        <f t="shared" si="2"/>
        <v>0.30000000000000004</v>
      </c>
      <c r="K64" s="511">
        <f t="shared" si="3"/>
        <v>13544999.999999996</v>
      </c>
      <c r="L64" s="511">
        <f t="shared" si="5"/>
        <v>19349999.999999996</v>
      </c>
    </row>
    <row r="65" spans="1:20" ht="2.25" hidden="1" customHeight="1">
      <c r="B65" s="488" t="s">
        <v>2065</v>
      </c>
      <c r="C65" s="489" t="s">
        <v>640</v>
      </c>
      <c r="D65" s="483">
        <f t="shared" si="6"/>
        <v>4837500</v>
      </c>
      <c r="E65" s="483">
        <f t="shared" si="7"/>
        <v>11287500</v>
      </c>
      <c r="F65" s="462">
        <v>16125000</v>
      </c>
      <c r="H65" s="503">
        <f t="shared" si="0"/>
        <v>5805000</v>
      </c>
      <c r="I65" s="509">
        <f t="shared" si="1"/>
        <v>0.7</v>
      </c>
      <c r="J65" s="510">
        <f t="shared" si="2"/>
        <v>0.30000000000000004</v>
      </c>
      <c r="K65" s="511">
        <f t="shared" si="3"/>
        <v>13544999.999999996</v>
      </c>
      <c r="L65" s="511">
        <f t="shared" si="5"/>
        <v>19349999.999999996</v>
      </c>
    </row>
    <row r="66" spans="1:20" ht="13.5" hidden="1" customHeight="1">
      <c r="B66" s="488" t="s">
        <v>2066</v>
      </c>
      <c r="C66" s="489" t="s">
        <v>641</v>
      </c>
      <c r="D66" s="483">
        <f t="shared" si="6"/>
        <v>4837500</v>
      </c>
      <c r="E66" s="483">
        <f t="shared" si="7"/>
        <v>11287500</v>
      </c>
      <c r="F66" s="462">
        <v>16125000</v>
      </c>
      <c r="H66" s="503">
        <f t="shared" si="0"/>
        <v>5805000</v>
      </c>
      <c r="I66" s="509">
        <f t="shared" si="1"/>
        <v>0.7</v>
      </c>
      <c r="J66" s="510">
        <f t="shared" si="2"/>
        <v>0.30000000000000004</v>
      </c>
      <c r="K66" s="511">
        <f t="shared" si="3"/>
        <v>13544999.999999996</v>
      </c>
      <c r="L66" s="511">
        <f t="shared" si="5"/>
        <v>19349999.999999996</v>
      </c>
    </row>
    <row r="67" spans="1:20" ht="13.5" hidden="1" customHeight="1">
      <c r="B67" s="488" t="s">
        <v>2067</v>
      </c>
      <c r="C67" s="489" t="s">
        <v>642</v>
      </c>
      <c r="D67" s="483">
        <f t="shared" si="6"/>
        <v>4837500</v>
      </c>
      <c r="E67" s="483">
        <f t="shared" si="7"/>
        <v>11287500</v>
      </c>
      <c r="F67" s="462">
        <v>16125000</v>
      </c>
      <c r="H67" s="503">
        <f t="shared" si="0"/>
        <v>5805000</v>
      </c>
      <c r="I67" s="509">
        <f t="shared" si="1"/>
        <v>0.7</v>
      </c>
      <c r="J67" s="510">
        <f t="shared" si="2"/>
        <v>0.30000000000000004</v>
      </c>
      <c r="K67" s="511">
        <f t="shared" si="3"/>
        <v>13544999.999999996</v>
      </c>
      <c r="L67" s="511">
        <f t="shared" si="5"/>
        <v>19349999.999999996</v>
      </c>
    </row>
    <row r="68" spans="1:20" ht="13.5" hidden="1" customHeight="1">
      <c r="B68" s="488" t="s">
        <v>2068</v>
      </c>
      <c r="C68" s="489" t="s">
        <v>643</v>
      </c>
      <c r="D68" s="483">
        <f t="shared" si="6"/>
        <v>4837500</v>
      </c>
      <c r="E68" s="483">
        <f t="shared" si="7"/>
        <v>11287500</v>
      </c>
      <c r="F68" s="462">
        <v>16125000</v>
      </c>
      <c r="H68" s="503">
        <f t="shared" si="0"/>
        <v>5805000</v>
      </c>
      <c r="I68" s="509">
        <f t="shared" si="1"/>
        <v>0.7</v>
      </c>
      <c r="J68" s="510">
        <f t="shared" si="2"/>
        <v>0.30000000000000004</v>
      </c>
      <c r="K68" s="511">
        <f t="shared" si="3"/>
        <v>13544999.999999996</v>
      </c>
      <c r="L68" s="511">
        <f t="shared" si="5"/>
        <v>19349999.999999996</v>
      </c>
      <c r="P68" s="716" t="s">
        <v>713</v>
      </c>
      <c r="Q68" s="716"/>
      <c r="R68" s="716"/>
      <c r="S68" s="716"/>
      <c r="T68" s="716"/>
    </row>
    <row r="69" spans="1:20" ht="12" hidden="1" customHeight="1">
      <c r="B69" s="488" t="s">
        <v>2069</v>
      </c>
      <c r="C69" s="489" t="s">
        <v>644</v>
      </c>
      <c r="D69" s="483">
        <f t="shared" si="6"/>
        <v>4837500</v>
      </c>
      <c r="E69" s="483">
        <f t="shared" si="7"/>
        <v>11287500</v>
      </c>
      <c r="F69" s="462">
        <v>16125000</v>
      </c>
      <c r="H69" s="503">
        <f t="shared" si="0"/>
        <v>5805000</v>
      </c>
      <c r="I69" s="509">
        <f t="shared" si="1"/>
        <v>0.7</v>
      </c>
      <c r="J69" s="510">
        <f t="shared" si="2"/>
        <v>0.30000000000000004</v>
      </c>
      <c r="K69" s="511">
        <f t="shared" si="3"/>
        <v>13544999.999999996</v>
      </c>
      <c r="L69" s="511">
        <f t="shared" si="5"/>
        <v>19349999.999999996</v>
      </c>
      <c r="P69" s="700" t="s">
        <v>1</v>
      </c>
      <c r="Q69" s="700"/>
      <c r="R69" s="700"/>
      <c r="S69" s="700"/>
      <c r="T69" s="700"/>
    </row>
    <row r="70" spans="1:20" ht="13.5" hidden="1" customHeight="1">
      <c r="B70" s="488" t="s">
        <v>2070</v>
      </c>
      <c r="C70" s="489" t="s">
        <v>645</v>
      </c>
      <c r="D70" s="483">
        <f t="shared" si="6"/>
        <v>5643600</v>
      </c>
      <c r="E70" s="483">
        <f t="shared" si="7"/>
        <v>13168400</v>
      </c>
      <c r="F70" s="462">
        <v>18812000</v>
      </c>
      <c r="H70" s="503">
        <f t="shared" si="0"/>
        <v>6772320</v>
      </c>
      <c r="I70" s="509">
        <f t="shared" si="1"/>
        <v>0.7</v>
      </c>
      <c r="J70" s="510">
        <f t="shared" si="2"/>
        <v>0.30000000000000004</v>
      </c>
      <c r="K70" s="511">
        <f t="shared" si="3"/>
        <v>15802079.999999996</v>
      </c>
      <c r="L70" s="511">
        <f t="shared" si="5"/>
        <v>22574399.999999996</v>
      </c>
    </row>
    <row r="71" spans="1:20" ht="13.5" hidden="1" customHeight="1">
      <c r="B71" s="488" t="s">
        <v>2071</v>
      </c>
      <c r="C71" s="489" t="s">
        <v>646</v>
      </c>
      <c r="D71" s="483">
        <f t="shared" si="6"/>
        <v>5643600</v>
      </c>
      <c r="E71" s="483">
        <f t="shared" si="7"/>
        <v>13168400</v>
      </c>
      <c r="F71" s="462">
        <v>18812000</v>
      </c>
      <c r="H71" s="503">
        <f>D71*20%+D71</f>
        <v>6772320</v>
      </c>
      <c r="I71" s="509">
        <f>E71/F71</f>
        <v>0.7</v>
      </c>
      <c r="J71" s="510">
        <f>1-I71</f>
        <v>0.30000000000000004</v>
      </c>
      <c r="K71" s="511">
        <f>I71*L71</f>
        <v>15802079.999999996</v>
      </c>
      <c r="L71" s="511">
        <f t="shared" si="5"/>
        <v>22574399.999999996</v>
      </c>
    </row>
    <row r="72" spans="1:20" ht="13.5" hidden="1" customHeight="1">
      <c r="B72" s="488" t="s">
        <v>2072</v>
      </c>
      <c r="C72" s="489" t="s">
        <v>647</v>
      </c>
      <c r="D72" s="483">
        <f t="shared" si="6"/>
        <v>6450000</v>
      </c>
      <c r="E72" s="483">
        <f t="shared" si="7"/>
        <v>15049999.999999998</v>
      </c>
      <c r="F72" s="462">
        <v>21500000</v>
      </c>
      <c r="H72" s="503">
        <f>D72*20%+D72</f>
        <v>7740000</v>
      </c>
      <c r="I72" s="509">
        <f>E72/F72</f>
        <v>0.7</v>
      </c>
      <c r="J72" s="510">
        <f>1-I72</f>
        <v>0.30000000000000004</v>
      </c>
      <c r="K72" s="511">
        <f>I72*L72</f>
        <v>18059999.999999996</v>
      </c>
      <c r="L72" s="511">
        <f t="shared" si="5"/>
        <v>25799999.999999996</v>
      </c>
    </row>
    <row r="73" spans="1:20" ht="13.5" hidden="1" customHeight="1">
      <c r="B73" s="488" t="s">
        <v>2073</v>
      </c>
      <c r="C73" s="489" t="s">
        <v>648</v>
      </c>
      <c r="D73" s="483">
        <f t="shared" si="6"/>
        <v>6450000</v>
      </c>
      <c r="E73" s="483">
        <f t="shared" si="7"/>
        <v>15049999.999999998</v>
      </c>
      <c r="F73" s="462">
        <v>21500000</v>
      </c>
      <c r="H73" s="503">
        <f>D73*20%+D73</f>
        <v>7740000</v>
      </c>
      <c r="I73" s="509">
        <f>E73/F73</f>
        <v>0.7</v>
      </c>
      <c r="J73" s="510">
        <f>1-I73</f>
        <v>0.30000000000000004</v>
      </c>
      <c r="K73" s="511">
        <f>I73*L73</f>
        <v>18059999.999999996</v>
      </c>
      <c r="L73" s="511">
        <f t="shared" si="5"/>
        <v>25799999.999999996</v>
      </c>
    </row>
    <row r="74" spans="1:20" ht="13.5" hidden="1" customHeight="1" thickBot="1">
      <c r="B74" s="491" t="s">
        <v>2074</v>
      </c>
      <c r="C74" s="492" t="s">
        <v>649</v>
      </c>
      <c r="D74" s="484">
        <f t="shared" si="6"/>
        <v>6450000</v>
      </c>
      <c r="E74" s="484">
        <f t="shared" si="7"/>
        <v>15049999.999999998</v>
      </c>
      <c r="F74" s="473">
        <v>21500000</v>
      </c>
      <c r="H74" s="503">
        <f>D74*20%+D74</f>
        <v>7740000</v>
      </c>
      <c r="I74" s="509">
        <f>E74/F74</f>
        <v>0.7</v>
      </c>
      <c r="J74" s="510">
        <f>1-I74</f>
        <v>0.30000000000000004</v>
      </c>
      <c r="K74" s="511">
        <f>I74*L74</f>
        <v>18059999.999999996</v>
      </c>
      <c r="L74" s="511">
        <f t="shared" si="5"/>
        <v>25799999.999999996</v>
      </c>
    </row>
    <row r="75" spans="1:20" ht="13.5" hidden="1" customHeight="1">
      <c r="B75" s="513"/>
      <c r="C75" s="514"/>
      <c r="K75" s="511"/>
      <c r="L75" s="511"/>
    </row>
    <row r="76" spans="1:20" ht="13.5" hidden="1" customHeight="1">
      <c r="B76" s="513"/>
      <c r="C76" s="514"/>
      <c r="K76" s="511"/>
      <c r="L76" s="511"/>
    </row>
    <row r="77" spans="1:20" ht="14.1" customHeight="1">
      <c r="A77" s="726"/>
      <c r="B77" s="726"/>
      <c r="C77" s="726"/>
      <c r="D77" s="726"/>
      <c r="E77" s="726"/>
      <c r="F77" s="726"/>
      <c r="K77" s="511"/>
      <c r="L77" s="511"/>
    </row>
    <row r="78" spans="1:20" ht="14.1" customHeight="1">
      <c r="A78" s="726" t="s">
        <v>713</v>
      </c>
      <c r="B78" s="726"/>
      <c r="C78" s="726"/>
      <c r="D78" s="726"/>
      <c r="E78" s="726"/>
      <c r="F78" s="726"/>
      <c r="K78" s="511"/>
      <c r="L78" s="511"/>
    </row>
    <row r="79" spans="1:20" ht="14.1" customHeight="1">
      <c r="A79" s="700" t="s">
        <v>1</v>
      </c>
      <c r="B79" s="700"/>
      <c r="C79" s="700"/>
      <c r="D79" s="700"/>
      <c r="E79" s="700"/>
      <c r="F79" s="700"/>
      <c r="K79" s="511"/>
      <c r="L79" s="511"/>
    </row>
    <row r="80" spans="1:20" ht="13.5" customHeight="1">
      <c r="B80" s="504"/>
      <c r="C80" s="505"/>
      <c r="K80" s="511"/>
      <c r="L80" s="511"/>
    </row>
    <row r="81" spans="1:12" ht="14.1" customHeight="1">
      <c r="A81" s="506"/>
      <c r="B81" s="727" t="s">
        <v>2</v>
      </c>
      <c r="C81" s="729" t="s">
        <v>570</v>
      </c>
      <c r="D81" s="696" t="s">
        <v>3</v>
      </c>
      <c r="E81" s="731" t="s">
        <v>4</v>
      </c>
      <c r="F81" s="733" t="s">
        <v>571</v>
      </c>
      <c r="K81" s="511"/>
      <c r="L81" s="511"/>
    </row>
    <row r="82" spans="1:12" ht="16.5" customHeight="1" thickBot="1">
      <c r="A82" s="508"/>
      <c r="B82" s="728"/>
      <c r="C82" s="730"/>
      <c r="D82" s="697"/>
      <c r="E82" s="732"/>
      <c r="F82" s="734"/>
      <c r="K82" s="511"/>
      <c r="L82" s="511"/>
    </row>
    <row r="83" spans="1:12" ht="14.1" customHeight="1">
      <c r="B83" s="486" t="s">
        <v>90</v>
      </c>
      <c r="C83" s="496" t="s">
        <v>581</v>
      </c>
      <c r="D83" s="481">
        <f>D6*25%+D6</f>
        <v>1250000</v>
      </c>
      <c r="E83" s="481">
        <v>1875000</v>
      </c>
      <c r="F83" s="476">
        <f>F6*25%+F6</f>
        <v>3125000</v>
      </c>
      <c r="H83" s="503">
        <f>D83*20%+D83</f>
        <v>1500000</v>
      </c>
      <c r="I83" s="509">
        <f>E83/F83</f>
        <v>0.6</v>
      </c>
      <c r="J83" s="510">
        <f>1-I83</f>
        <v>0.4</v>
      </c>
      <c r="K83" s="511">
        <f>I83*L83</f>
        <v>2250000</v>
      </c>
      <c r="L83" s="511">
        <f>H83/J83</f>
        <v>3750000</v>
      </c>
    </row>
    <row r="84" spans="1:12" ht="14.1" customHeight="1">
      <c r="B84" s="487" t="s">
        <v>92</v>
      </c>
      <c r="C84" s="497" t="s">
        <v>582</v>
      </c>
      <c r="D84" s="481">
        <f>D7*25%+D7</f>
        <v>1500000</v>
      </c>
      <c r="E84" s="481">
        <f>E7*25%+E7</f>
        <v>2500000</v>
      </c>
      <c r="F84" s="476">
        <f>F7*25%+F7</f>
        <v>4000000</v>
      </c>
      <c r="H84" s="503">
        <f>D84*20%+D84</f>
        <v>1800000</v>
      </c>
      <c r="I84" s="509">
        <f>E84/F84</f>
        <v>0.625</v>
      </c>
      <c r="J84" s="510">
        <f t="shared" ref="J84:J147" si="8">1-I84</f>
        <v>0.375</v>
      </c>
      <c r="K84" s="511">
        <f>I84*L84</f>
        <v>3000000</v>
      </c>
      <c r="L84" s="511">
        <f>H84/J84</f>
        <v>4800000</v>
      </c>
    </row>
    <row r="85" spans="1:12" ht="14.1" customHeight="1">
      <c r="B85" s="487" t="s">
        <v>99</v>
      </c>
      <c r="C85" s="497" t="s">
        <v>583</v>
      </c>
      <c r="D85" s="481">
        <f>D8*25%+D8</f>
        <v>2125000</v>
      </c>
      <c r="E85" s="481">
        <f>E8*25%+E8</f>
        <v>3125000</v>
      </c>
      <c r="F85" s="476">
        <f>F8*25%+F8</f>
        <v>5250000</v>
      </c>
      <c r="H85" s="503">
        <f>D85*20%+D85</f>
        <v>2550000</v>
      </c>
      <c r="I85" s="509">
        <f>E85/F85</f>
        <v>0.59523809523809523</v>
      </c>
      <c r="J85" s="510">
        <f t="shared" si="8"/>
        <v>0.40476190476190477</v>
      </c>
      <c r="K85" s="511">
        <f>I85*L85</f>
        <v>3750000</v>
      </c>
      <c r="L85" s="511">
        <f>H85/J85</f>
        <v>6300000</v>
      </c>
    </row>
    <row r="86" spans="1:12" ht="14.1" customHeight="1">
      <c r="B86" s="487" t="s">
        <v>105</v>
      </c>
      <c r="C86" s="497" t="s">
        <v>584</v>
      </c>
      <c r="D86" s="481">
        <f>D9*25%+D9</f>
        <v>2500000</v>
      </c>
      <c r="E86" s="481">
        <f>E9*25%+E9</f>
        <v>5000000</v>
      </c>
      <c r="F86" s="476">
        <f>F9*25%+F9</f>
        <v>7500000</v>
      </c>
      <c r="H86" s="503">
        <f>D86*20%+D86</f>
        <v>3000000</v>
      </c>
      <c r="I86" s="509">
        <f>E86/F86</f>
        <v>0.66666666666666663</v>
      </c>
      <c r="J86" s="510">
        <f t="shared" si="8"/>
        <v>0.33333333333333337</v>
      </c>
      <c r="K86" s="511">
        <f>I86*L86</f>
        <v>5999999.9999999981</v>
      </c>
      <c r="L86" s="511">
        <f>H86/J86</f>
        <v>8999999.9999999981</v>
      </c>
    </row>
    <row r="87" spans="1:12" ht="14.1" customHeight="1">
      <c r="B87" s="487" t="s">
        <v>109</v>
      </c>
      <c r="C87" s="497" t="s">
        <v>585</v>
      </c>
      <c r="D87" s="481"/>
      <c r="E87" s="482"/>
      <c r="F87" s="462"/>
      <c r="K87" s="511"/>
      <c r="L87" s="511"/>
    </row>
    <row r="88" spans="1:12" ht="14.1" customHeight="1">
      <c r="A88" s="512"/>
      <c r="B88" s="488" t="s">
        <v>1070</v>
      </c>
      <c r="C88" s="489" t="s">
        <v>586</v>
      </c>
      <c r="D88" s="79">
        <f t="shared" ref="D88:D107" si="9">F88-E88</f>
        <v>4050000</v>
      </c>
      <c r="E88" s="483">
        <v>4700000</v>
      </c>
      <c r="F88" s="476">
        <f t="shared" ref="F88:F119" si="10">F11*25%+F11</f>
        <v>8750000</v>
      </c>
      <c r="H88" s="503">
        <f t="shared" ref="H88:H151" si="11">D88*20%+D88</f>
        <v>4860000</v>
      </c>
      <c r="I88" s="509">
        <f t="shared" ref="I88:I151" si="12">E88/F88</f>
        <v>0.53714285714285714</v>
      </c>
      <c r="J88" s="510">
        <f t="shared" si="8"/>
        <v>0.46285714285714286</v>
      </c>
      <c r="K88" s="511">
        <f t="shared" ref="K88:K151" si="13">I88*L88</f>
        <v>5640000</v>
      </c>
      <c r="L88" s="511">
        <f t="shared" ref="L88:L151" si="14">H88/J88</f>
        <v>10500000</v>
      </c>
    </row>
    <row r="89" spans="1:12" ht="14.1" customHeight="1">
      <c r="A89" s="512"/>
      <c r="B89" s="488" t="s">
        <v>1072</v>
      </c>
      <c r="C89" s="489" t="s">
        <v>587</v>
      </c>
      <c r="D89" s="79">
        <f t="shared" si="9"/>
        <v>4050000</v>
      </c>
      <c r="E89" s="483">
        <v>4700000</v>
      </c>
      <c r="F89" s="476">
        <f t="shared" si="10"/>
        <v>8750000</v>
      </c>
      <c r="H89" s="503">
        <f t="shared" si="11"/>
        <v>4860000</v>
      </c>
      <c r="I89" s="509">
        <f t="shared" si="12"/>
        <v>0.53714285714285714</v>
      </c>
      <c r="J89" s="510">
        <f t="shared" si="8"/>
        <v>0.46285714285714286</v>
      </c>
      <c r="K89" s="511">
        <f t="shared" si="13"/>
        <v>5640000</v>
      </c>
      <c r="L89" s="511">
        <f t="shared" si="14"/>
        <v>10500000</v>
      </c>
    </row>
    <row r="90" spans="1:12" ht="14.1" customHeight="1">
      <c r="A90" s="512"/>
      <c r="B90" s="488" t="s">
        <v>1074</v>
      </c>
      <c r="C90" s="489" t="s">
        <v>588</v>
      </c>
      <c r="D90" s="79">
        <f t="shared" si="9"/>
        <v>4050000</v>
      </c>
      <c r="E90" s="483">
        <v>4700000</v>
      </c>
      <c r="F90" s="476">
        <f t="shared" si="10"/>
        <v>8750000</v>
      </c>
      <c r="H90" s="503">
        <f t="shared" si="11"/>
        <v>4860000</v>
      </c>
      <c r="I90" s="509">
        <f t="shared" si="12"/>
        <v>0.53714285714285714</v>
      </c>
      <c r="J90" s="510">
        <f t="shared" si="8"/>
        <v>0.46285714285714286</v>
      </c>
      <c r="K90" s="511">
        <f t="shared" si="13"/>
        <v>5640000</v>
      </c>
      <c r="L90" s="511">
        <f t="shared" si="14"/>
        <v>10500000</v>
      </c>
    </row>
    <row r="91" spans="1:12" ht="14.1" customHeight="1">
      <c r="A91" s="512"/>
      <c r="B91" s="488" t="s">
        <v>514</v>
      </c>
      <c r="C91" s="489" t="s">
        <v>589</v>
      </c>
      <c r="D91" s="79">
        <f t="shared" si="9"/>
        <v>4050000</v>
      </c>
      <c r="E91" s="483">
        <v>4700000</v>
      </c>
      <c r="F91" s="476">
        <f t="shared" si="10"/>
        <v>8750000</v>
      </c>
      <c r="H91" s="503">
        <f t="shared" si="11"/>
        <v>4860000</v>
      </c>
      <c r="I91" s="509">
        <f t="shared" si="12"/>
        <v>0.53714285714285714</v>
      </c>
      <c r="J91" s="510">
        <f t="shared" si="8"/>
        <v>0.46285714285714286</v>
      </c>
      <c r="K91" s="511">
        <f t="shared" si="13"/>
        <v>5640000</v>
      </c>
      <c r="L91" s="511">
        <f t="shared" si="14"/>
        <v>10500000</v>
      </c>
    </row>
    <row r="92" spans="1:12" ht="14.1" customHeight="1">
      <c r="A92" s="512"/>
      <c r="B92" s="488" t="s">
        <v>516</v>
      </c>
      <c r="C92" s="489" t="s">
        <v>590</v>
      </c>
      <c r="D92" s="79">
        <f t="shared" si="9"/>
        <v>4375000</v>
      </c>
      <c r="E92" s="483">
        <v>5000000</v>
      </c>
      <c r="F92" s="476">
        <f t="shared" si="10"/>
        <v>9375000</v>
      </c>
      <c r="H92" s="503">
        <f t="shared" si="11"/>
        <v>5250000</v>
      </c>
      <c r="I92" s="509">
        <f t="shared" si="12"/>
        <v>0.53333333333333333</v>
      </c>
      <c r="J92" s="510">
        <f t="shared" si="8"/>
        <v>0.46666666666666667</v>
      </c>
      <c r="K92" s="511">
        <f t="shared" si="13"/>
        <v>6000000</v>
      </c>
      <c r="L92" s="511">
        <f t="shared" si="14"/>
        <v>11250000</v>
      </c>
    </row>
    <row r="93" spans="1:12" ht="14.1" customHeight="1">
      <c r="A93" s="512"/>
      <c r="B93" s="488" t="s">
        <v>518</v>
      </c>
      <c r="C93" s="489" t="s">
        <v>591</v>
      </c>
      <c r="D93" s="79">
        <f t="shared" si="9"/>
        <v>4375000</v>
      </c>
      <c r="E93" s="483">
        <v>5000000</v>
      </c>
      <c r="F93" s="476">
        <f t="shared" si="10"/>
        <v>9375000</v>
      </c>
      <c r="H93" s="503">
        <f t="shared" si="11"/>
        <v>5250000</v>
      </c>
      <c r="I93" s="509">
        <f t="shared" si="12"/>
        <v>0.53333333333333333</v>
      </c>
      <c r="J93" s="510">
        <f t="shared" si="8"/>
        <v>0.46666666666666667</v>
      </c>
      <c r="K93" s="511">
        <f t="shared" si="13"/>
        <v>6000000</v>
      </c>
      <c r="L93" s="511">
        <f t="shared" si="14"/>
        <v>11250000</v>
      </c>
    </row>
    <row r="94" spans="1:12" ht="14.1" customHeight="1">
      <c r="A94" s="512"/>
      <c r="B94" s="488" t="s">
        <v>520</v>
      </c>
      <c r="C94" s="489" t="s">
        <v>592</v>
      </c>
      <c r="D94" s="79">
        <f t="shared" si="9"/>
        <v>4375000</v>
      </c>
      <c r="E94" s="483">
        <v>5000000</v>
      </c>
      <c r="F94" s="476">
        <f t="shared" si="10"/>
        <v>9375000</v>
      </c>
      <c r="H94" s="503">
        <f t="shared" si="11"/>
        <v>5250000</v>
      </c>
      <c r="I94" s="509">
        <f t="shared" si="12"/>
        <v>0.53333333333333333</v>
      </c>
      <c r="J94" s="510">
        <f t="shared" si="8"/>
        <v>0.46666666666666667</v>
      </c>
      <c r="K94" s="511">
        <f t="shared" si="13"/>
        <v>6000000</v>
      </c>
      <c r="L94" s="511">
        <f t="shared" si="14"/>
        <v>11250000</v>
      </c>
    </row>
    <row r="95" spans="1:12" ht="14.1" customHeight="1">
      <c r="A95" s="512"/>
      <c r="B95" s="488" t="s">
        <v>522</v>
      </c>
      <c r="C95" s="489" t="s">
        <v>593</v>
      </c>
      <c r="D95" s="79">
        <f t="shared" si="9"/>
        <v>4375000</v>
      </c>
      <c r="E95" s="483">
        <v>5000000</v>
      </c>
      <c r="F95" s="476">
        <f t="shared" si="10"/>
        <v>9375000</v>
      </c>
      <c r="H95" s="503">
        <f t="shared" si="11"/>
        <v>5250000</v>
      </c>
      <c r="I95" s="509">
        <f t="shared" si="12"/>
        <v>0.53333333333333333</v>
      </c>
      <c r="J95" s="510">
        <f t="shared" si="8"/>
        <v>0.46666666666666667</v>
      </c>
      <c r="K95" s="511">
        <f t="shared" si="13"/>
        <v>6000000</v>
      </c>
      <c r="L95" s="511">
        <f t="shared" si="14"/>
        <v>11250000</v>
      </c>
    </row>
    <row r="96" spans="1:12" ht="14.1" customHeight="1">
      <c r="A96" s="512"/>
      <c r="B96" s="488" t="s">
        <v>525</v>
      </c>
      <c r="C96" s="489" t="s">
        <v>594</v>
      </c>
      <c r="D96" s="79">
        <f t="shared" si="9"/>
        <v>4375000</v>
      </c>
      <c r="E96" s="483">
        <v>5000000</v>
      </c>
      <c r="F96" s="476">
        <f t="shared" si="10"/>
        <v>9375000</v>
      </c>
      <c r="H96" s="503">
        <f t="shared" si="11"/>
        <v>5250000</v>
      </c>
      <c r="I96" s="509">
        <f t="shared" si="12"/>
        <v>0.53333333333333333</v>
      </c>
      <c r="J96" s="510">
        <f t="shared" si="8"/>
        <v>0.46666666666666667</v>
      </c>
      <c r="K96" s="511">
        <f t="shared" si="13"/>
        <v>6000000</v>
      </c>
      <c r="L96" s="511">
        <f t="shared" si="14"/>
        <v>11250000</v>
      </c>
    </row>
    <row r="97" spans="1:12" ht="14.1" customHeight="1">
      <c r="A97" s="512"/>
      <c r="B97" s="488" t="s">
        <v>527</v>
      </c>
      <c r="C97" s="489" t="s">
        <v>595</v>
      </c>
      <c r="D97" s="79">
        <f t="shared" si="9"/>
        <v>4375000</v>
      </c>
      <c r="E97" s="483">
        <v>5000000</v>
      </c>
      <c r="F97" s="476">
        <f t="shared" si="10"/>
        <v>9375000</v>
      </c>
      <c r="H97" s="503">
        <f t="shared" si="11"/>
        <v>5250000</v>
      </c>
      <c r="I97" s="509">
        <f t="shared" si="12"/>
        <v>0.53333333333333333</v>
      </c>
      <c r="J97" s="510">
        <f t="shared" si="8"/>
        <v>0.46666666666666667</v>
      </c>
      <c r="K97" s="511">
        <f t="shared" si="13"/>
        <v>6000000</v>
      </c>
      <c r="L97" s="511">
        <f t="shared" si="14"/>
        <v>11250000</v>
      </c>
    </row>
    <row r="98" spans="1:12" ht="14.1" customHeight="1">
      <c r="A98" s="512"/>
      <c r="B98" s="488" t="s">
        <v>529</v>
      </c>
      <c r="C98" s="489" t="s">
        <v>596</v>
      </c>
      <c r="D98" s="79">
        <f t="shared" si="9"/>
        <v>4375000</v>
      </c>
      <c r="E98" s="483">
        <v>5000000</v>
      </c>
      <c r="F98" s="476">
        <f t="shared" si="10"/>
        <v>9375000</v>
      </c>
      <c r="H98" s="503">
        <f t="shared" si="11"/>
        <v>5250000</v>
      </c>
      <c r="I98" s="509">
        <f t="shared" si="12"/>
        <v>0.53333333333333333</v>
      </c>
      <c r="J98" s="510">
        <f t="shared" si="8"/>
        <v>0.46666666666666667</v>
      </c>
      <c r="K98" s="511">
        <f t="shared" si="13"/>
        <v>6000000</v>
      </c>
      <c r="L98" s="511">
        <f t="shared" si="14"/>
        <v>11250000</v>
      </c>
    </row>
    <row r="99" spans="1:12" ht="14.1" customHeight="1">
      <c r="A99" s="512"/>
      <c r="B99" s="488" t="s">
        <v>531</v>
      </c>
      <c r="C99" s="489" t="s">
        <v>597</v>
      </c>
      <c r="D99" s="79">
        <f t="shared" si="9"/>
        <v>4375000</v>
      </c>
      <c r="E99" s="483">
        <v>5000000</v>
      </c>
      <c r="F99" s="476">
        <f t="shared" si="10"/>
        <v>9375000</v>
      </c>
      <c r="H99" s="503">
        <f t="shared" si="11"/>
        <v>5250000</v>
      </c>
      <c r="I99" s="509">
        <f t="shared" si="12"/>
        <v>0.53333333333333333</v>
      </c>
      <c r="J99" s="510">
        <f t="shared" si="8"/>
        <v>0.46666666666666667</v>
      </c>
      <c r="K99" s="511">
        <f t="shared" si="13"/>
        <v>6000000</v>
      </c>
      <c r="L99" s="511">
        <f t="shared" si="14"/>
        <v>11250000</v>
      </c>
    </row>
    <row r="100" spans="1:12" ht="14.1" customHeight="1">
      <c r="A100" s="512"/>
      <c r="B100" s="488" t="s">
        <v>533</v>
      </c>
      <c r="C100" s="489" t="s">
        <v>598</v>
      </c>
      <c r="D100" s="79">
        <f t="shared" si="9"/>
        <v>4375000</v>
      </c>
      <c r="E100" s="483">
        <v>5000000</v>
      </c>
      <c r="F100" s="476">
        <f t="shared" si="10"/>
        <v>9375000</v>
      </c>
      <c r="H100" s="503">
        <f t="shared" si="11"/>
        <v>5250000</v>
      </c>
      <c r="I100" s="509">
        <f t="shared" si="12"/>
        <v>0.53333333333333333</v>
      </c>
      <c r="J100" s="510">
        <f t="shared" si="8"/>
        <v>0.46666666666666667</v>
      </c>
      <c r="K100" s="511">
        <f t="shared" si="13"/>
        <v>6000000</v>
      </c>
      <c r="L100" s="511">
        <f t="shared" si="14"/>
        <v>11250000</v>
      </c>
    </row>
    <row r="101" spans="1:12" ht="14.1" customHeight="1">
      <c r="A101" s="512"/>
      <c r="B101" s="488" t="s">
        <v>535</v>
      </c>
      <c r="C101" s="489" t="s">
        <v>599</v>
      </c>
      <c r="D101" s="79">
        <f t="shared" si="9"/>
        <v>4375000</v>
      </c>
      <c r="E101" s="483">
        <v>5000000</v>
      </c>
      <c r="F101" s="476">
        <f t="shared" si="10"/>
        <v>9375000</v>
      </c>
      <c r="H101" s="503">
        <f t="shared" si="11"/>
        <v>5250000</v>
      </c>
      <c r="I101" s="509">
        <f t="shared" si="12"/>
        <v>0.53333333333333333</v>
      </c>
      <c r="J101" s="510">
        <f t="shared" si="8"/>
        <v>0.46666666666666667</v>
      </c>
      <c r="K101" s="511">
        <f t="shared" si="13"/>
        <v>6000000</v>
      </c>
      <c r="L101" s="511">
        <f t="shared" si="14"/>
        <v>11250000</v>
      </c>
    </row>
    <row r="102" spans="1:12" ht="14.1" customHeight="1">
      <c r="A102" s="512"/>
      <c r="B102" s="488" t="s">
        <v>537</v>
      </c>
      <c r="C102" s="489" t="s">
        <v>600</v>
      </c>
      <c r="D102" s="79">
        <f t="shared" si="9"/>
        <v>4375000</v>
      </c>
      <c r="E102" s="483">
        <v>5000000</v>
      </c>
      <c r="F102" s="476">
        <f t="shared" si="10"/>
        <v>9375000</v>
      </c>
      <c r="H102" s="503">
        <f t="shared" si="11"/>
        <v>5250000</v>
      </c>
      <c r="I102" s="509">
        <f t="shared" si="12"/>
        <v>0.53333333333333333</v>
      </c>
      <c r="J102" s="510">
        <f t="shared" si="8"/>
        <v>0.46666666666666667</v>
      </c>
      <c r="K102" s="511">
        <f t="shared" si="13"/>
        <v>6000000</v>
      </c>
      <c r="L102" s="511">
        <f t="shared" si="14"/>
        <v>11250000</v>
      </c>
    </row>
    <row r="103" spans="1:12" ht="14.1" customHeight="1">
      <c r="A103" s="512"/>
      <c r="B103" s="488" t="s">
        <v>539</v>
      </c>
      <c r="C103" s="490" t="s">
        <v>601</v>
      </c>
      <c r="D103" s="79">
        <f t="shared" si="9"/>
        <v>4375000</v>
      </c>
      <c r="E103" s="483">
        <v>5000000</v>
      </c>
      <c r="F103" s="476">
        <f t="shared" si="10"/>
        <v>9375000</v>
      </c>
      <c r="H103" s="503">
        <f t="shared" si="11"/>
        <v>5250000</v>
      </c>
      <c r="I103" s="509">
        <f t="shared" si="12"/>
        <v>0.53333333333333333</v>
      </c>
      <c r="J103" s="510">
        <f t="shared" si="8"/>
        <v>0.46666666666666667</v>
      </c>
      <c r="K103" s="511">
        <f t="shared" si="13"/>
        <v>6000000</v>
      </c>
      <c r="L103" s="511">
        <f t="shared" si="14"/>
        <v>11250000</v>
      </c>
    </row>
    <row r="104" spans="1:12" ht="14.1" customHeight="1">
      <c r="A104" s="512"/>
      <c r="B104" s="488" t="s">
        <v>541</v>
      </c>
      <c r="C104" s="490" t="s">
        <v>602</v>
      </c>
      <c r="D104" s="79">
        <f t="shared" si="9"/>
        <v>4375000</v>
      </c>
      <c r="E104" s="483">
        <v>5000000</v>
      </c>
      <c r="F104" s="476">
        <f t="shared" si="10"/>
        <v>9375000</v>
      </c>
      <c r="H104" s="503">
        <f t="shared" si="11"/>
        <v>5250000</v>
      </c>
      <c r="I104" s="509">
        <f t="shared" si="12"/>
        <v>0.53333333333333333</v>
      </c>
      <c r="J104" s="510">
        <f t="shared" si="8"/>
        <v>0.46666666666666667</v>
      </c>
      <c r="K104" s="511">
        <f t="shared" si="13"/>
        <v>6000000</v>
      </c>
      <c r="L104" s="511">
        <f t="shared" si="14"/>
        <v>11250000</v>
      </c>
    </row>
    <row r="105" spans="1:12" ht="14.1" customHeight="1">
      <c r="A105" s="512"/>
      <c r="B105" s="488" t="s">
        <v>543</v>
      </c>
      <c r="C105" s="490" t="s">
        <v>603</v>
      </c>
      <c r="D105" s="79">
        <f t="shared" si="9"/>
        <v>4375000</v>
      </c>
      <c r="E105" s="483">
        <v>5000000</v>
      </c>
      <c r="F105" s="476">
        <f t="shared" si="10"/>
        <v>9375000</v>
      </c>
      <c r="H105" s="503">
        <f t="shared" si="11"/>
        <v>5250000</v>
      </c>
      <c r="I105" s="509">
        <f t="shared" si="12"/>
        <v>0.53333333333333333</v>
      </c>
      <c r="J105" s="510">
        <f t="shared" si="8"/>
        <v>0.46666666666666667</v>
      </c>
      <c r="K105" s="511">
        <f t="shared" si="13"/>
        <v>6000000</v>
      </c>
      <c r="L105" s="511">
        <f t="shared" si="14"/>
        <v>11250000</v>
      </c>
    </row>
    <row r="106" spans="1:12" ht="14.1" customHeight="1">
      <c r="A106" s="512"/>
      <c r="B106" s="488" t="s">
        <v>545</v>
      </c>
      <c r="C106" s="490" t="s">
        <v>604</v>
      </c>
      <c r="D106" s="79">
        <f t="shared" si="9"/>
        <v>4375000</v>
      </c>
      <c r="E106" s="483">
        <v>5000000</v>
      </c>
      <c r="F106" s="476">
        <f t="shared" si="10"/>
        <v>9375000</v>
      </c>
      <c r="H106" s="503">
        <f t="shared" si="11"/>
        <v>5250000</v>
      </c>
      <c r="I106" s="509">
        <f t="shared" si="12"/>
        <v>0.53333333333333333</v>
      </c>
      <c r="J106" s="510">
        <f t="shared" si="8"/>
        <v>0.46666666666666667</v>
      </c>
      <c r="K106" s="511">
        <f t="shared" si="13"/>
        <v>6000000</v>
      </c>
      <c r="L106" s="511">
        <f t="shared" si="14"/>
        <v>11250000</v>
      </c>
    </row>
    <row r="107" spans="1:12" ht="14.1" customHeight="1">
      <c r="A107" s="512"/>
      <c r="B107" s="488" t="s">
        <v>547</v>
      </c>
      <c r="C107" s="490" t="s">
        <v>605</v>
      </c>
      <c r="D107" s="79">
        <f t="shared" si="9"/>
        <v>4375000</v>
      </c>
      <c r="E107" s="483">
        <v>5000000</v>
      </c>
      <c r="F107" s="476">
        <f t="shared" si="10"/>
        <v>9375000</v>
      </c>
      <c r="H107" s="503">
        <f t="shared" si="11"/>
        <v>5250000</v>
      </c>
      <c r="I107" s="509">
        <f t="shared" si="12"/>
        <v>0.53333333333333333</v>
      </c>
      <c r="J107" s="510">
        <f t="shared" si="8"/>
        <v>0.46666666666666667</v>
      </c>
      <c r="K107" s="511">
        <f t="shared" si="13"/>
        <v>6000000</v>
      </c>
      <c r="L107" s="511">
        <f t="shared" si="14"/>
        <v>11250000</v>
      </c>
    </row>
    <row r="108" spans="1:12" ht="14.1" customHeight="1">
      <c r="A108" s="512"/>
      <c r="B108" s="488" t="s">
        <v>549</v>
      </c>
      <c r="C108" s="490" t="s">
        <v>606</v>
      </c>
      <c r="D108" s="483">
        <f>0.3*F108</f>
        <v>2821875</v>
      </c>
      <c r="E108" s="483">
        <f>0.7*F108</f>
        <v>6584375</v>
      </c>
      <c r="F108" s="476">
        <f t="shared" si="10"/>
        <v>9406250</v>
      </c>
      <c r="H108" s="503">
        <f t="shared" si="11"/>
        <v>3386250</v>
      </c>
      <c r="I108" s="509">
        <f t="shared" si="12"/>
        <v>0.7</v>
      </c>
      <c r="J108" s="510">
        <f t="shared" si="8"/>
        <v>0.30000000000000004</v>
      </c>
      <c r="K108" s="511">
        <f t="shared" si="13"/>
        <v>7901249.9999999981</v>
      </c>
      <c r="L108" s="511">
        <f t="shared" si="14"/>
        <v>11287499.999999998</v>
      </c>
    </row>
    <row r="109" spans="1:12" ht="14.1" customHeight="1">
      <c r="A109" s="512"/>
      <c r="B109" s="488" t="s">
        <v>551</v>
      </c>
      <c r="C109" s="489" t="s">
        <v>607</v>
      </c>
      <c r="D109" s="79">
        <f>F109-E109</f>
        <v>3250000</v>
      </c>
      <c r="E109" s="483">
        <f>0.675*F109</f>
        <v>6750000</v>
      </c>
      <c r="F109" s="476">
        <f t="shared" si="10"/>
        <v>10000000</v>
      </c>
      <c r="H109" s="503">
        <f t="shared" si="11"/>
        <v>3900000</v>
      </c>
      <c r="I109" s="509">
        <f t="shared" si="12"/>
        <v>0.67500000000000004</v>
      </c>
      <c r="J109" s="510">
        <f t="shared" si="8"/>
        <v>0.32499999999999996</v>
      </c>
      <c r="K109" s="511">
        <f t="shared" si="13"/>
        <v>8100000.0000000019</v>
      </c>
      <c r="L109" s="511">
        <f t="shared" si="14"/>
        <v>12000000.000000002</v>
      </c>
    </row>
    <row r="110" spans="1:12" ht="14.1" customHeight="1">
      <c r="A110" s="512"/>
      <c r="B110" s="488" t="s">
        <v>553</v>
      </c>
      <c r="C110" s="489" t="s">
        <v>608</v>
      </c>
      <c r="D110" s="79">
        <f>F110-E110</f>
        <v>3250000</v>
      </c>
      <c r="E110" s="483">
        <f>0.675*F110</f>
        <v>6750000</v>
      </c>
      <c r="F110" s="476">
        <f t="shared" si="10"/>
        <v>10000000</v>
      </c>
      <c r="H110" s="503">
        <f t="shared" si="11"/>
        <v>3900000</v>
      </c>
      <c r="I110" s="509">
        <f t="shared" si="12"/>
        <v>0.67500000000000004</v>
      </c>
      <c r="J110" s="510">
        <f t="shared" si="8"/>
        <v>0.32499999999999996</v>
      </c>
      <c r="K110" s="511">
        <f t="shared" si="13"/>
        <v>8100000.0000000019</v>
      </c>
      <c r="L110" s="511">
        <f t="shared" si="14"/>
        <v>12000000.000000002</v>
      </c>
    </row>
    <row r="111" spans="1:12" ht="14.1" customHeight="1">
      <c r="A111" s="512"/>
      <c r="B111" s="488" t="s">
        <v>555</v>
      </c>
      <c r="C111" s="489" t="s">
        <v>609</v>
      </c>
      <c r="D111" s="79">
        <f>F111-E111</f>
        <v>3250000</v>
      </c>
      <c r="E111" s="483">
        <f>0.675*F111</f>
        <v>6750000</v>
      </c>
      <c r="F111" s="476">
        <f t="shared" si="10"/>
        <v>10000000</v>
      </c>
      <c r="H111" s="503">
        <f t="shared" si="11"/>
        <v>3900000</v>
      </c>
      <c r="I111" s="509">
        <f t="shared" si="12"/>
        <v>0.67500000000000004</v>
      </c>
      <c r="J111" s="510">
        <f t="shared" si="8"/>
        <v>0.32499999999999996</v>
      </c>
      <c r="K111" s="511">
        <f t="shared" si="13"/>
        <v>8100000.0000000019</v>
      </c>
      <c r="L111" s="511">
        <f t="shared" si="14"/>
        <v>12000000.000000002</v>
      </c>
    </row>
    <row r="112" spans="1:12" ht="14.1" customHeight="1">
      <c r="A112" s="512"/>
      <c r="B112" s="488" t="s">
        <v>235</v>
      </c>
      <c r="C112" s="490" t="s">
        <v>610</v>
      </c>
      <c r="D112" s="483">
        <f t="shared" ref="D112:D151" si="15">0.3*F112</f>
        <v>3225000</v>
      </c>
      <c r="E112" s="483">
        <f t="shared" ref="E112:E151" si="16">0.7*F112</f>
        <v>7524999.9999999991</v>
      </c>
      <c r="F112" s="476">
        <f t="shared" si="10"/>
        <v>10750000</v>
      </c>
      <c r="H112" s="503">
        <f t="shared" si="11"/>
        <v>3870000</v>
      </c>
      <c r="I112" s="509">
        <f t="shared" si="12"/>
        <v>0.7</v>
      </c>
      <c r="J112" s="510">
        <f t="shared" si="8"/>
        <v>0.30000000000000004</v>
      </c>
      <c r="K112" s="511">
        <f t="shared" si="13"/>
        <v>9029999.9999999981</v>
      </c>
      <c r="L112" s="511">
        <f t="shared" si="14"/>
        <v>12899999.999999998</v>
      </c>
    </row>
    <row r="113" spans="1:12" ht="14.1" customHeight="1">
      <c r="A113" s="512"/>
      <c r="B113" s="488" t="s">
        <v>237</v>
      </c>
      <c r="C113" s="490" t="s">
        <v>611</v>
      </c>
      <c r="D113" s="483">
        <f t="shared" si="15"/>
        <v>3225000</v>
      </c>
      <c r="E113" s="483">
        <f t="shared" si="16"/>
        <v>7524999.9999999991</v>
      </c>
      <c r="F113" s="476">
        <f t="shared" si="10"/>
        <v>10750000</v>
      </c>
      <c r="H113" s="503">
        <f t="shared" si="11"/>
        <v>3870000</v>
      </c>
      <c r="I113" s="509">
        <f t="shared" si="12"/>
        <v>0.7</v>
      </c>
      <c r="J113" s="510">
        <f t="shared" si="8"/>
        <v>0.30000000000000004</v>
      </c>
      <c r="K113" s="511">
        <f t="shared" si="13"/>
        <v>9029999.9999999981</v>
      </c>
      <c r="L113" s="511">
        <f t="shared" si="14"/>
        <v>12899999.999999998</v>
      </c>
    </row>
    <row r="114" spans="1:12" ht="14.1" customHeight="1">
      <c r="A114" s="512"/>
      <c r="B114" s="488" t="s">
        <v>239</v>
      </c>
      <c r="C114" s="490" t="s">
        <v>612</v>
      </c>
      <c r="D114" s="483">
        <f t="shared" si="15"/>
        <v>3225000</v>
      </c>
      <c r="E114" s="483">
        <f t="shared" si="16"/>
        <v>7524999.9999999991</v>
      </c>
      <c r="F114" s="476">
        <f t="shared" si="10"/>
        <v>10750000</v>
      </c>
      <c r="H114" s="503">
        <f t="shared" si="11"/>
        <v>3870000</v>
      </c>
      <c r="I114" s="509">
        <f t="shared" si="12"/>
        <v>0.7</v>
      </c>
      <c r="J114" s="510">
        <f t="shared" si="8"/>
        <v>0.30000000000000004</v>
      </c>
      <c r="K114" s="511">
        <f t="shared" si="13"/>
        <v>9029999.9999999981</v>
      </c>
      <c r="L114" s="511">
        <f t="shared" si="14"/>
        <v>12899999.999999998</v>
      </c>
    </row>
    <row r="115" spans="1:12" ht="14.1" customHeight="1">
      <c r="A115" s="512"/>
      <c r="B115" s="488" t="s">
        <v>241</v>
      </c>
      <c r="C115" s="490" t="s">
        <v>613</v>
      </c>
      <c r="D115" s="483">
        <f t="shared" si="15"/>
        <v>3225000</v>
      </c>
      <c r="E115" s="483">
        <f t="shared" si="16"/>
        <v>7524999.9999999991</v>
      </c>
      <c r="F115" s="476">
        <f t="shared" si="10"/>
        <v>10750000</v>
      </c>
      <c r="H115" s="503">
        <f t="shared" si="11"/>
        <v>3870000</v>
      </c>
      <c r="I115" s="509">
        <f t="shared" si="12"/>
        <v>0.7</v>
      </c>
      <c r="J115" s="510">
        <f t="shared" si="8"/>
        <v>0.30000000000000004</v>
      </c>
      <c r="K115" s="511">
        <f t="shared" si="13"/>
        <v>9029999.9999999981</v>
      </c>
      <c r="L115" s="511">
        <f t="shared" si="14"/>
        <v>12899999.999999998</v>
      </c>
    </row>
    <row r="116" spans="1:12" ht="14.1" customHeight="1">
      <c r="A116" s="512"/>
      <c r="B116" s="488" t="s">
        <v>243</v>
      </c>
      <c r="C116" s="490" t="s">
        <v>614</v>
      </c>
      <c r="D116" s="483">
        <f t="shared" si="15"/>
        <v>3225000</v>
      </c>
      <c r="E116" s="483">
        <f t="shared" si="16"/>
        <v>7524999.9999999991</v>
      </c>
      <c r="F116" s="476">
        <f t="shared" si="10"/>
        <v>10750000</v>
      </c>
      <c r="H116" s="503">
        <f t="shared" si="11"/>
        <v>3870000</v>
      </c>
      <c r="I116" s="509">
        <f t="shared" si="12"/>
        <v>0.7</v>
      </c>
      <c r="J116" s="510">
        <f t="shared" si="8"/>
        <v>0.30000000000000004</v>
      </c>
      <c r="K116" s="511">
        <f t="shared" si="13"/>
        <v>9029999.9999999981</v>
      </c>
      <c r="L116" s="511">
        <f t="shared" si="14"/>
        <v>12899999.999999998</v>
      </c>
    </row>
    <row r="117" spans="1:12" ht="14.1" customHeight="1">
      <c r="A117" s="512"/>
      <c r="B117" s="488" t="s">
        <v>245</v>
      </c>
      <c r="C117" s="490" t="s">
        <v>615</v>
      </c>
      <c r="D117" s="483">
        <f t="shared" si="15"/>
        <v>3225000</v>
      </c>
      <c r="E117" s="483">
        <f t="shared" si="16"/>
        <v>7524999.9999999991</v>
      </c>
      <c r="F117" s="476">
        <f t="shared" si="10"/>
        <v>10750000</v>
      </c>
      <c r="H117" s="503">
        <f t="shared" si="11"/>
        <v>3870000</v>
      </c>
      <c r="I117" s="509">
        <f t="shared" si="12"/>
        <v>0.7</v>
      </c>
      <c r="J117" s="510">
        <f t="shared" si="8"/>
        <v>0.30000000000000004</v>
      </c>
      <c r="K117" s="511">
        <f t="shared" si="13"/>
        <v>9029999.9999999981</v>
      </c>
      <c r="L117" s="511">
        <f t="shared" si="14"/>
        <v>12899999.999999998</v>
      </c>
    </row>
    <row r="118" spans="1:12" ht="14.1" customHeight="1">
      <c r="A118" s="512"/>
      <c r="B118" s="488" t="s">
        <v>248</v>
      </c>
      <c r="C118" s="490" t="s">
        <v>616</v>
      </c>
      <c r="D118" s="483">
        <f t="shared" si="15"/>
        <v>3225000</v>
      </c>
      <c r="E118" s="483">
        <f t="shared" si="16"/>
        <v>7524999.9999999991</v>
      </c>
      <c r="F118" s="476">
        <f t="shared" si="10"/>
        <v>10750000</v>
      </c>
      <c r="H118" s="503">
        <f t="shared" si="11"/>
        <v>3870000</v>
      </c>
      <c r="I118" s="509">
        <f t="shared" si="12"/>
        <v>0.7</v>
      </c>
      <c r="J118" s="510">
        <f t="shared" si="8"/>
        <v>0.30000000000000004</v>
      </c>
      <c r="K118" s="511">
        <f t="shared" si="13"/>
        <v>9029999.9999999981</v>
      </c>
      <c r="L118" s="511">
        <f t="shared" si="14"/>
        <v>12899999.999999998</v>
      </c>
    </row>
    <row r="119" spans="1:12" ht="14.1" customHeight="1">
      <c r="A119" s="512"/>
      <c r="B119" s="488" t="s">
        <v>250</v>
      </c>
      <c r="C119" s="490" t="s">
        <v>617</v>
      </c>
      <c r="D119" s="483">
        <f t="shared" si="15"/>
        <v>3225000</v>
      </c>
      <c r="E119" s="483">
        <f t="shared" si="16"/>
        <v>7524999.9999999991</v>
      </c>
      <c r="F119" s="476">
        <f t="shared" si="10"/>
        <v>10750000</v>
      </c>
      <c r="H119" s="503">
        <f t="shared" si="11"/>
        <v>3870000</v>
      </c>
      <c r="I119" s="509">
        <f t="shared" si="12"/>
        <v>0.7</v>
      </c>
      <c r="J119" s="510">
        <f t="shared" si="8"/>
        <v>0.30000000000000004</v>
      </c>
      <c r="K119" s="511">
        <f t="shared" si="13"/>
        <v>9029999.9999999981</v>
      </c>
      <c r="L119" s="511">
        <f t="shared" si="14"/>
        <v>12899999.999999998</v>
      </c>
    </row>
    <row r="120" spans="1:12" ht="14.1" customHeight="1">
      <c r="A120" s="512"/>
      <c r="B120" s="488" t="s">
        <v>252</v>
      </c>
      <c r="C120" s="490" t="s">
        <v>618</v>
      </c>
      <c r="D120" s="483">
        <f t="shared" si="15"/>
        <v>3225000</v>
      </c>
      <c r="E120" s="483">
        <f t="shared" si="16"/>
        <v>7524999.9999999991</v>
      </c>
      <c r="F120" s="476">
        <f t="shared" ref="F120:F151" si="17">F43*25%+F43</f>
        <v>10750000</v>
      </c>
      <c r="H120" s="503">
        <f t="shared" si="11"/>
        <v>3870000</v>
      </c>
      <c r="I120" s="509">
        <f t="shared" si="12"/>
        <v>0.7</v>
      </c>
      <c r="J120" s="510">
        <f t="shared" si="8"/>
        <v>0.30000000000000004</v>
      </c>
      <c r="K120" s="511">
        <f t="shared" si="13"/>
        <v>9029999.9999999981</v>
      </c>
      <c r="L120" s="511">
        <f t="shared" si="14"/>
        <v>12899999.999999998</v>
      </c>
    </row>
    <row r="121" spans="1:12" ht="14.1" customHeight="1">
      <c r="A121" s="512"/>
      <c r="B121" s="488" t="s">
        <v>254</v>
      </c>
      <c r="C121" s="489" t="s">
        <v>619</v>
      </c>
      <c r="D121" s="483">
        <f t="shared" si="15"/>
        <v>4031250</v>
      </c>
      <c r="E121" s="483">
        <f t="shared" si="16"/>
        <v>9406250</v>
      </c>
      <c r="F121" s="476">
        <f t="shared" si="17"/>
        <v>13437500</v>
      </c>
      <c r="H121" s="503">
        <f t="shared" si="11"/>
        <v>4837500</v>
      </c>
      <c r="I121" s="509">
        <f t="shared" si="12"/>
        <v>0.7</v>
      </c>
      <c r="J121" s="510">
        <f t="shared" si="8"/>
        <v>0.30000000000000004</v>
      </c>
      <c r="K121" s="511">
        <f t="shared" si="13"/>
        <v>11287499.999999998</v>
      </c>
      <c r="L121" s="511">
        <f t="shared" si="14"/>
        <v>16124999.999999998</v>
      </c>
    </row>
    <row r="122" spans="1:12" ht="14.1" customHeight="1">
      <c r="A122" s="512"/>
      <c r="B122" s="488" t="s">
        <v>256</v>
      </c>
      <c r="C122" s="489" t="s">
        <v>620</v>
      </c>
      <c r="D122" s="483">
        <f t="shared" si="15"/>
        <v>4031250</v>
      </c>
      <c r="E122" s="483">
        <f t="shared" si="16"/>
        <v>9406250</v>
      </c>
      <c r="F122" s="476">
        <f t="shared" si="17"/>
        <v>13437500</v>
      </c>
      <c r="H122" s="503">
        <f t="shared" si="11"/>
        <v>4837500</v>
      </c>
      <c r="I122" s="509">
        <f t="shared" si="12"/>
        <v>0.7</v>
      </c>
      <c r="J122" s="510">
        <f t="shared" si="8"/>
        <v>0.30000000000000004</v>
      </c>
      <c r="K122" s="511">
        <f t="shared" si="13"/>
        <v>11287499.999999998</v>
      </c>
      <c r="L122" s="511">
        <f t="shared" si="14"/>
        <v>16124999.999999998</v>
      </c>
    </row>
    <row r="123" spans="1:12" ht="14.1" customHeight="1">
      <c r="A123" s="512"/>
      <c r="B123" s="488" t="s">
        <v>258</v>
      </c>
      <c r="C123" s="489" t="s">
        <v>621</v>
      </c>
      <c r="D123" s="483">
        <f t="shared" si="15"/>
        <v>4031250</v>
      </c>
      <c r="E123" s="483">
        <f t="shared" si="16"/>
        <v>9406250</v>
      </c>
      <c r="F123" s="476">
        <f t="shared" si="17"/>
        <v>13437500</v>
      </c>
      <c r="H123" s="503">
        <f t="shared" si="11"/>
        <v>4837500</v>
      </c>
      <c r="I123" s="509">
        <f t="shared" si="12"/>
        <v>0.7</v>
      </c>
      <c r="J123" s="510">
        <f t="shared" si="8"/>
        <v>0.30000000000000004</v>
      </c>
      <c r="K123" s="511">
        <f t="shared" si="13"/>
        <v>11287499.999999998</v>
      </c>
      <c r="L123" s="511">
        <f t="shared" si="14"/>
        <v>16124999.999999998</v>
      </c>
    </row>
    <row r="124" spans="1:12" ht="14.1" customHeight="1">
      <c r="A124" s="512"/>
      <c r="B124" s="488" t="s">
        <v>260</v>
      </c>
      <c r="C124" s="489" t="s">
        <v>622</v>
      </c>
      <c r="D124" s="483">
        <f t="shared" si="15"/>
        <v>4031250</v>
      </c>
      <c r="E124" s="483">
        <f t="shared" si="16"/>
        <v>9406250</v>
      </c>
      <c r="F124" s="476">
        <f t="shared" si="17"/>
        <v>13437500</v>
      </c>
      <c r="H124" s="503">
        <f t="shared" si="11"/>
        <v>4837500</v>
      </c>
      <c r="I124" s="509">
        <f t="shared" si="12"/>
        <v>0.7</v>
      </c>
      <c r="J124" s="510">
        <f t="shared" si="8"/>
        <v>0.30000000000000004</v>
      </c>
      <c r="K124" s="511">
        <f t="shared" si="13"/>
        <v>11287499.999999998</v>
      </c>
      <c r="L124" s="511">
        <f t="shared" si="14"/>
        <v>16124999.999999998</v>
      </c>
    </row>
    <row r="125" spans="1:12" ht="14.1" customHeight="1">
      <c r="A125" s="512"/>
      <c r="B125" s="488" t="s">
        <v>262</v>
      </c>
      <c r="C125" s="489" t="s">
        <v>623</v>
      </c>
      <c r="D125" s="483">
        <f t="shared" si="15"/>
        <v>4031250</v>
      </c>
      <c r="E125" s="483">
        <f t="shared" si="16"/>
        <v>9406250</v>
      </c>
      <c r="F125" s="476">
        <f t="shared" si="17"/>
        <v>13437500</v>
      </c>
      <c r="H125" s="503">
        <f t="shared" si="11"/>
        <v>4837500</v>
      </c>
      <c r="I125" s="509">
        <f t="shared" si="12"/>
        <v>0.7</v>
      </c>
      <c r="J125" s="510">
        <f t="shared" si="8"/>
        <v>0.30000000000000004</v>
      </c>
      <c r="K125" s="511">
        <f t="shared" si="13"/>
        <v>11287499.999999998</v>
      </c>
      <c r="L125" s="511">
        <f t="shared" si="14"/>
        <v>16124999.999999998</v>
      </c>
    </row>
    <row r="126" spans="1:12" ht="14.1" customHeight="1">
      <c r="A126" s="512"/>
      <c r="B126" s="488" t="s">
        <v>2038</v>
      </c>
      <c r="C126" s="489" t="s">
        <v>624</v>
      </c>
      <c r="D126" s="483">
        <f t="shared" si="15"/>
        <v>4031250</v>
      </c>
      <c r="E126" s="483">
        <f t="shared" si="16"/>
        <v>9406250</v>
      </c>
      <c r="F126" s="476">
        <f t="shared" si="17"/>
        <v>13437500</v>
      </c>
      <c r="H126" s="503">
        <f t="shared" si="11"/>
        <v>4837500</v>
      </c>
      <c r="I126" s="509">
        <f t="shared" si="12"/>
        <v>0.7</v>
      </c>
      <c r="J126" s="510">
        <f t="shared" si="8"/>
        <v>0.30000000000000004</v>
      </c>
      <c r="K126" s="511">
        <f t="shared" si="13"/>
        <v>11287499.999999998</v>
      </c>
      <c r="L126" s="511">
        <f t="shared" si="14"/>
        <v>16124999.999999998</v>
      </c>
    </row>
    <row r="127" spans="1:12" ht="14.1" customHeight="1">
      <c r="A127" s="512"/>
      <c r="B127" s="488" t="s">
        <v>2040</v>
      </c>
      <c r="C127" s="489" t="s">
        <v>625</v>
      </c>
      <c r="D127" s="483">
        <f t="shared" si="15"/>
        <v>4031250</v>
      </c>
      <c r="E127" s="483">
        <f t="shared" si="16"/>
        <v>9406250</v>
      </c>
      <c r="F127" s="476">
        <f t="shared" si="17"/>
        <v>13437500</v>
      </c>
      <c r="H127" s="503">
        <f t="shared" si="11"/>
        <v>4837500</v>
      </c>
      <c r="I127" s="509">
        <f t="shared" si="12"/>
        <v>0.7</v>
      </c>
      <c r="J127" s="510">
        <f t="shared" si="8"/>
        <v>0.30000000000000004</v>
      </c>
      <c r="K127" s="511">
        <f t="shared" si="13"/>
        <v>11287499.999999998</v>
      </c>
      <c r="L127" s="511">
        <f t="shared" si="14"/>
        <v>16124999.999999998</v>
      </c>
    </row>
    <row r="128" spans="1:12" ht="14.1" customHeight="1">
      <c r="A128" s="512"/>
      <c r="B128" s="488" t="s">
        <v>2048</v>
      </c>
      <c r="C128" s="489" t="s">
        <v>626</v>
      </c>
      <c r="D128" s="483">
        <f t="shared" si="15"/>
        <v>4031250</v>
      </c>
      <c r="E128" s="483">
        <f t="shared" si="16"/>
        <v>9406250</v>
      </c>
      <c r="F128" s="476">
        <f t="shared" si="17"/>
        <v>13437500</v>
      </c>
      <c r="H128" s="503">
        <f t="shared" si="11"/>
        <v>4837500</v>
      </c>
      <c r="I128" s="509">
        <f t="shared" si="12"/>
        <v>0.7</v>
      </c>
      <c r="J128" s="510">
        <f t="shared" si="8"/>
        <v>0.30000000000000004</v>
      </c>
      <c r="K128" s="511">
        <f t="shared" si="13"/>
        <v>11287499.999999998</v>
      </c>
      <c r="L128" s="511">
        <f t="shared" si="14"/>
        <v>16124999.999999998</v>
      </c>
    </row>
    <row r="129" spans="2:12" ht="14.1" customHeight="1">
      <c r="B129" s="488" t="s">
        <v>2050</v>
      </c>
      <c r="C129" s="489" t="s">
        <v>627</v>
      </c>
      <c r="D129" s="483">
        <f t="shared" si="15"/>
        <v>4031250</v>
      </c>
      <c r="E129" s="483">
        <f t="shared" si="16"/>
        <v>9406250</v>
      </c>
      <c r="F129" s="476">
        <f t="shared" si="17"/>
        <v>13437500</v>
      </c>
      <c r="H129" s="503">
        <f t="shared" si="11"/>
        <v>4837500</v>
      </c>
      <c r="I129" s="509">
        <f t="shared" si="12"/>
        <v>0.7</v>
      </c>
      <c r="J129" s="510">
        <f t="shared" si="8"/>
        <v>0.30000000000000004</v>
      </c>
      <c r="K129" s="511">
        <f t="shared" si="13"/>
        <v>11287499.999999998</v>
      </c>
      <c r="L129" s="511">
        <f t="shared" si="14"/>
        <v>16124999.999999998</v>
      </c>
    </row>
    <row r="130" spans="2:12" ht="14.1" customHeight="1">
      <c r="B130" s="488" t="s">
        <v>2051</v>
      </c>
      <c r="C130" s="489" t="s">
        <v>628</v>
      </c>
      <c r="D130" s="483">
        <f t="shared" si="15"/>
        <v>4031250</v>
      </c>
      <c r="E130" s="483">
        <f t="shared" si="16"/>
        <v>9406250</v>
      </c>
      <c r="F130" s="476">
        <f t="shared" si="17"/>
        <v>13437500</v>
      </c>
      <c r="H130" s="503">
        <f t="shared" si="11"/>
        <v>4837500</v>
      </c>
      <c r="I130" s="509">
        <f t="shared" si="12"/>
        <v>0.7</v>
      </c>
      <c r="J130" s="510">
        <f t="shared" si="8"/>
        <v>0.30000000000000004</v>
      </c>
      <c r="K130" s="511">
        <f t="shared" si="13"/>
        <v>11287499.999999998</v>
      </c>
      <c r="L130" s="511">
        <f t="shared" si="14"/>
        <v>16124999.999999998</v>
      </c>
    </row>
    <row r="131" spans="2:12" ht="14.1" customHeight="1">
      <c r="B131" s="488" t="s">
        <v>2052</v>
      </c>
      <c r="C131" s="489" t="s">
        <v>629</v>
      </c>
      <c r="D131" s="483">
        <f t="shared" si="15"/>
        <v>4031250</v>
      </c>
      <c r="E131" s="483">
        <f t="shared" si="16"/>
        <v>9406250</v>
      </c>
      <c r="F131" s="476">
        <f t="shared" si="17"/>
        <v>13437500</v>
      </c>
      <c r="H131" s="503">
        <f t="shared" si="11"/>
        <v>4837500</v>
      </c>
      <c r="I131" s="509">
        <f t="shared" si="12"/>
        <v>0.7</v>
      </c>
      <c r="J131" s="510">
        <f t="shared" si="8"/>
        <v>0.30000000000000004</v>
      </c>
      <c r="K131" s="511">
        <f t="shared" si="13"/>
        <v>11287499.999999998</v>
      </c>
      <c r="L131" s="511">
        <f t="shared" si="14"/>
        <v>16124999.999999998</v>
      </c>
    </row>
    <row r="132" spans="2:12" ht="14.1" customHeight="1">
      <c r="B132" s="560" t="s">
        <v>2053</v>
      </c>
      <c r="C132" s="561" t="s">
        <v>630</v>
      </c>
      <c r="D132" s="562">
        <f t="shared" si="15"/>
        <v>5039062.5</v>
      </c>
      <c r="E132" s="562">
        <f t="shared" si="16"/>
        <v>11757812.5</v>
      </c>
      <c r="F132" s="476">
        <f t="shared" si="17"/>
        <v>16796875</v>
      </c>
      <c r="H132" s="503">
        <f t="shared" si="11"/>
        <v>6046875</v>
      </c>
      <c r="I132" s="509">
        <f t="shared" si="12"/>
        <v>0.7</v>
      </c>
      <c r="J132" s="510">
        <f t="shared" si="8"/>
        <v>0.30000000000000004</v>
      </c>
      <c r="K132" s="511">
        <f t="shared" si="13"/>
        <v>14109374.999999996</v>
      </c>
      <c r="L132" s="511">
        <f t="shared" si="14"/>
        <v>20156249.999999996</v>
      </c>
    </row>
    <row r="133" spans="2:12" ht="14.1" customHeight="1">
      <c r="B133" s="493" t="s">
        <v>2054</v>
      </c>
      <c r="C133" s="494" t="s">
        <v>631</v>
      </c>
      <c r="D133" s="485">
        <f t="shared" si="15"/>
        <v>5039062.5</v>
      </c>
      <c r="E133" s="485">
        <f t="shared" si="16"/>
        <v>11757812.5</v>
      </c>
      <c r="F133" s="476">
        <f t="shared" si="17"/>
        <v>16796875</v>
      </c>
      <c r="H133" s="503">
        <f t="shared" si="11"/>
        <v>6046875</v>
      </c>
      <c r="I133" s="509">
        <f t="shared" si="12"/>
        <v>0.7</v>
      </c>
      <c r="J133" s="510">
        <f t="shared" si="8"/>
        <v>0.30000000000000004</v>
      </c>
      <c r="K133" s="511">
        <f t="shared" si="13"/>
        <v>14109374.999999996</v>
      </c>
      <c r="L133" s="511">
        <f t="shared" si="14"/>
        <v>20156249.999999996</v>
      </c>
    </row>
    <row r="134" spans="2:12" ht="14.1" customHeight="1">
      <c r="B134" s="488" t="s">
        <v>2056</v>
      </c>
      <c r="C134" s="489" t="s">
        <v>632</v>
      </c>
      <c r="D134" s="483">
        <f t="shared" si="15"/>
        <v>5039062.5</v>
      </c>
      <c r="E134" s="483">
        <f t="shared" si="16"/>
        <v>11757812.5</v>
      </c>
      <c r="F134" s="476">
        <f t="shared" si="17"/>
        <v>16796875</v>
      </c>
      <c r="H134" s="503">
        <f t="shared" si="11"/>
        <v>6046875</v>
      </c>
      <c r="I134" s="509">
        <f t="shared" si="12"/>
        <v>0.7</v>
      </c>
      <c r="J134" s="510">
        <f t="shared" si="8"/>
        <v>0.30000000000000004</v>
      </c>
      <c r="K134" s="511">
        <f t="shared" si="13"/>
        <v>14109374.999999996</v>
      </c>
      <c r="L134" s="511">
        <f t="shared" si="14"/>
        <v>20156249.999999996</v>
      </c>
    </row>
    <row r="135" spans="2:12" ht="14.1" customHeight="1">
      <c r="B135" s="488" t="s">
        <v>2057</v>
      </c>
      <c r="C135" s="489" t="s">
        <v>633</v>
      </c>
      <c r="D135" s="483">
        <f t="shared" si="15"/>
        <v>5039062.5</v>
      </c>
      <c r="E135" s="483">
        <f t="shared" si="16"/>
        <v>11757812.5</v>
      </c>
      <c r="F135" s="476">
        <f t="shared" si="17"/>
        <v>16796875</v>
      </c>
      <c r="H135" s="503">
        <f t="shared" si="11"/>
        <v>6046875</v>
      </c>
      <c r="I135" s="509">
        <f t="shared" si="12"/>
        <v>0.7</v>
      </c>
      <c r="J135" s="510">
        <f t="shared" si="8"/>
        <v>0.30000000000000004</v>
      </c>
      <c r="K135" s="511">
        <f t="shared" si="13"/>
        <v>14109374.999999996</v>
      </c>
      <c r="L135" s="511">
        <f t="shared" si="14"/>
        <v>20156249.999999996</v>
      </c>
    </row>
    <row r="136" spans="2:12" ht="14.1" customHeight="1">
      <c r="B136" s="488" t="s">
        <v>2059</v>
      </c>
      <c r="C136" s="489" t="s">
        <v>634</v>
      </c>
      <c r="D136" s="483">
        <f t="shared" si="15"/>
        <v>5039062.5</v>
      </c>
      <c r="E136" s="483">
        <f t="shared" si="16"/>
        <v>11757812.5</v>
      </c>
      <c r="F136" s="476">
        <f t="shared" si="17"/>
        <v>16796875</v>
      </c>
      <c r="H136" s="503">
        <f t="shared" si="11"/>
        <v>6046875</v>
      </c>
      <c r="I136" s="509">
        <f t="shared" si="12"/>
        <v>0.7</v>
      </c>
      <c r="J136" s="510">
        <f t="shared" si="8"/>
        <v>0.30000000000000004</v>
      </c>
      <c r="K136" s="511">
        <f t="shared" si="13"/>
        <v>14109374.999999996</v>
      </c>
      <c r="L136" s="511">
        <f t="shared" si="14"/>
        <v>20156249.999999996</v>
      </c>
    </row>
    <row r="137" spans="2:12" ht="14.1" customHeight="1">
      <c r="B137" s="488" t="s">
        <v>2060</v>
      </c>
      <c r="C137" s="489" t="s">
        <v>635</v>
      </c>
      <c r="D137" s="483">
        <f t="shared" si="15"/>
        <v>5039062.5</v>
      </c>
      <c r="E137" s="483">
        <f t="shared" si="16"/>
        <v>11757812.5</v>
      </c>
      <c r="F137" s="476">
        <f t="shared" si="17"/>
        <v>16796875</v>
      </c>
      <c r="H137" s="503">
        <f t="shared" si="11"/>
        <v>6046875</v>
      </c>
      <c r="I137" s="509">
        <f t="shared" si="12"/>
        <v>0.7</v>
      </c>
      <c r="J137" s="510">
        <f t="shared" si="8"/>
        <v>0.30000000000000004</v>
      </c>
      <c r="K137" s="511">
        <f t="shared" si="13"/>
        <v>14109374.999999996</v>
      </c>
      <c r="L137" s="511">
        <f t="shared" si="14"/>
        <v>20156249.999999996</v>
      </c>
    </row>
    <row r="138" spans="2:12" ht="14.1" customHeight="1">
      <c r="B138" s="488" t="s">
        <v>2061</v>
      </c>
      <c r="C138" s="489" t="s">
        <v>636</v>
      </c>
      <c r="D138" s="483">
        <f t="shared" si="15"/>
        <v>5039062.5</v>
      </c>
      <c r="E138" s="483">
        <f t="shared" si="16"/>
        <v>11757812.5</v>
      </c>
      <c r="F138" s="476">
        <f t="shared" si="17"/>
        <v>16796875</v>
      </c>
      <c r="H138" s="503">
        <f t="shared" si="11"/>
        <v>6046875</v>
      </c>
      <c r="I138" s="509">
        <f t="shared" si="12"/>
        <v>0.7</v>
      </c>
      <c r="J138" s="510">
        <f t="shared" si="8"/>
        <v>0.30000000000000004</v>
      </c>
      <c r="K138" s="511">
        <f t="shared" si="13"/>
        <v>14109374.999999996</v>
      </c>
      <c r="L138" s="511">
        <f t="shared" si="14"/>
        <v>20156249.999999996</v>
      </c>
    </row>
    <row r="139" spans="2:12" ht="14.1" customHeight="1">
      <c r="B139" s="488" t="s">
        <v>2062</v>
      </c>
      <c r="C139" s="489" t="s">
        <v>637</v>
      </c>
      <c r="D139" s="483">
        <f t="shared" si="15"/>
        <v>6046875</v>
      </c>
      <c r="E139" s="483">
        <f t="shared" si="16"/>
        <v>14109375</v>
      </c>
      <c r="F139" s="476">
        <f t="shared" si="17"/>
        <v>20156250</v>
      </c>
      <c r="H139" s="503">
        <f t="shared" si="11"/>
        <v>7256250</v>
      </c>
      <c r="I139" s="509">
        <f t="shared" si="12"/>
        <v>0.7</v>
      </c>
      <c r="J139" s="510">
        <f t="shared" si="8"/>
        <v>0.30000000000000004</v>
      </c>
      <c r="K139" s="511">
        <f t="shared" si="13"/>
        <v>16931249.999999996</v>
      </c>
      <c r="L139" s="511">
        <f t="shared" si="14"/>
        <v>24187499.999999996</v>
      </c>
    </row>
    <row r="140" spans="2:12" ht="14.1" customHeight="1">
      <c r="B140" s="488" t="s">
        <v>2063</v>
      </c>
      <c r="C140" s="489" t="s">
        <v>638</v>
      </c>
      <c r="D140" s="483">
        <f t="shared" si="15"/>
        <v>6046875</v>
      </c>
      <c r="E140" s="483">
        <f t="shared" si="16"/>
        <v>14109375</v>
      </c>
      <c r="F140" s="476">
        <f t="shared" si="17"/>
        <v>20156250</v>
      </c>
      <c r="H140" s="503">
        <f t="shared" si="11"/>
        <v>7256250</v>
      </c>
      <c r="I140" s="509">
        <f t="shared" si="12"/>
        <v>0.7</v>
      </c>
      <c r="J140" s="510">
        <f t="shared" si="8"/>
        <v>0.30000000000000004</v>
      </c>
      <c r="K140" s="511">
        <f t="shared" si="13"/>
        <v>16931249.999999996</v>
      </c>
      <c r="L140" s="511">
        <f t="shared" si="14"/>
        <v>24187499.999999996</v>
      </c>
    </row>
    <row r="141" spans="2:12" ht="14.1" customHeight="1">
      <c r="B141" s="488" t="s">
        <v>2064</v>
      </c>
      <c r="C141" s="489" t="s">
        <v>639</v>
      </c>
      <c r="D141" s="483">
        <f t="shared" si="15"/>
        <v>6046875</v>
      </c>
      <c r="E141" s="483">
        <f t="shared" si="16"/>
        <v>14109375</v>
      </c>
      <c r="F141" s="476">
        <f t="shared" si="17"/>
        <v>20156250</v>
      </c>
      <c r="H141" s="503">
        <f t="shared" si="11"/>
        <v>7256250</v>
      </c>
      <c r="I141" s="509">
        <f t="shared" si="12"/>
        <v>0.7</v>
      </c>
      <c r="J141" s="510">
        <f t="shared" si="8"/>
        <v>0.30000000000000004</v>
      </c>
      <c r="K141" s="511">
        <f t="shared" si="13"/>
        <v>16931249.999999996</v>
      </c>
      <c r="L141" s="511">
        <f t="shared" si="14"/>
        <v>24187499.999999996</v>
      </c>
    </row>
    <row r="142" spans="2:12" ht="14.1" customHeight="1">
      <c r="B142" s="488" t="s">
        <v>2065</v>
      </c>
      <c r="C142" s="489" t="s">
        <v>640</v>
      </c>
      <c r="D142" s="483">
        <f t="shared" si="15"/>
        <v>6046875</v>
      </c>
      <c r="E142" s="483">
        <f t="shared" si="16"/>
        <v>14109375</v>
      </c>
      <c r="F142" s="476">
        <f t="shared" si="17"/>
        <v>20156250</v>
      </c>
      <c r="H142" s="503">
        <f t="shared" si="11"/>
        <v>7256250</v>
      </c>
      <c r="I142" s="509">
        <f t="shared" si="12"/>
        <v>0.7</v>
      </c>
      <c r="J142" s="510">
        <f t="shared" si="8"/>
        <v>0.30000000000000004</v>
      </c>
      <c r="K142" s="511">
        <f t="shared" si="13"/>
        <v>16931249.999999996</v>
      </c>
      <c r="L142" s="511">
        <f t="shared" si="14"/>
        <v>24187499.999999996</v>
      </c>
    </row>
    <row r="143" spans="2:12" ht="14.1" customHeight="1">
      <c r="B143" s="488" t="s">
        <v>2066</v>
      </c>
      <c r="C143" s="489" t="s">
        <v>641</v>
      </c>
      <c r="D143" s="483">
        <f t="shared" si="15"/>
        <v>6046875</v>
      </c>
      <c r="E143" s="483">
        <f t="shared" si="16"/>
        <v>14109375</v>
      </c>
      <c r="F143" s="476">
        <f t="shared" si="17"/>
        <v>20156250</v>
      </c>
      <c r="H143" s="503">
        <f t="shared" si="11"/>
        <v>7256250</v>
      </c>
      <c r="I143" s="509">
        <f t="shared" si="12"/>
        <v>0.7</v>
      </c>
      <c r="J143" s="510">
        <f t="shared" si="8"/>
        <v>0.30000000000000004</v>
      </c>
      <c r="K143" s="511">
        <f t="shared" si="13"/>
        <v>16931249.999999996</v>
      </c>
      <c r="L143" s="511">
        <f t="shared" si="14"/>
        <v>24187499.999999996</v>
      </c>
    </row>
    <row r="144" spans="2:12" ht="14.1" customHeight="1">
      <c r="B144" s="488" t="s">
        <v>2067</v>
      </c>
      <c r="C144" s="489" t="s">
        <v>642</v>
      </c>
      <c r="D144" s="483">
        <f t="shared" si="15"/>
        <v>6046875</v>
      </c>
      <c r="E144" s="483">
        <f t="shared" si="16"/>
        <v>14109375</v>
      </c>
      <c r="F144" s="476">
        <f t="shared" si="17"/>
        <v>20156250</v>
      </c>
      <c r="H144" s="503">
        <f t="shared" si="11"/>
        <v>7256250</v>
      </c>
      <c r="I144" s="509">
        <f t="shared" si="12"/>
        <v>0.7</v>
      </c>
      <c r="J144" s="510">
        <f t="shared" si="8"/>
        <v>0.30000000000000004</v>
      </c>
      <c r="K144" s="511">
        <f t="shared" si="13"/>
        <v>16931249.999999996</v>
      </c>
      <c r="L144" s="511">
        <f t="shared" si="14"/>
        <v>24187499.999999996</v>
      </c>
    </row>
    <row r="145" spans="2:12" ht="14.1" customHeight="1">
      <c r="B145" s="488" t="s">
        <v>2068</v>
      </c>
      <c r="C145" s="489" t="s">
        <v>643</v>
      </c>
      <c r="D145" s="483">
        <f t="shared" si="15"/>
        <v>6046875</v>
      </c>
      <c r="E145" s="483">
        <f t="shared" si="16"/>
        <v>14109375</v>
      </c>
      <c r="F145" s="476">
        <f t="shared" si="17"/>
        <v>20156250</v>
      </c>
      <c r="H145" s="503">
        <f t="shared" si="11"/>
        <v>7256250</v>
      </c>
      <c r="I145" s="509">
        <f t="shared" si="12"/>
        <v>0.7</v>
      </c>
      <c r="J145" s="510">
        <f t="shared" si="8"/>
        <v>0.30000000000000004</v>
      </c>
      <c r="K145" s="511">
        <f t="shared" si="13"/>
        <v>16931249.999999996</v>
      </c>
      <c r="L145" s="511">
        <f t="shared" si="14"/>
        <v>24187499.999999996</v>
      </c>
    </row>
    <row r="146" spans="2:12" ht="14.1" customHeight="1">
      <c r="B146" s="488" t="s">
        <v>2069</v>
      </c>
      <c r="C146" s="489" t="s">
        <v>644</v>
      </c>
      <c r="D146" s="483">
        <f t="shared" si="15"/>
        <v>6046875</v>
      </c>
      <c r="E146" s="483">
        <f t="shared" si="16"/>
        <v>14109375</v>
      </c>
      <c r="F146" s="476">
        <f t="shared" si="17"/>
        <v>20156250</v>
      </c>
      <c r="H146" s="503">
        <f t="shared" si="11"/>
        <v>7256250</v>
      </c>
      <c r="I146" s="509">
        <f t="shared" si="12"/>
        <v>0.7</v>
      </c>
      <c r="J146" s="510">
        <f t="shared" si="8"/>
        <v>0.30000000000000004</v>
      </c>
      <c r="K146" s="511">
        <f t="shared" si="13"/>
        <v>16931249.999999996</v>
      </c>
      <c r="L146" s="511">
        <f t="shared" si="14"/>
        <v>24187499.999999996</v>
      </c>
    </row>
    <row r="147" spans="2:12" ht="14.1" customHeight="1">
      <c r="B147" s="488" t="s">
        <v>2070</v>
      </c>
      <c r="C147" s="489" t="s">
        <v>645</v>
      </c>
      <c r="D147" s="483">
        <f t="shared" si="15"/>
        <v>7054500</v>
      </c>
      <c r="E147" s="483">
        <f t="shared" si="16"/>
        <v>16460499.999999998</v>
      </c>
      <c r="F147" s="476">
        <f t="shared" si="17"/>
        <v>23515000</v>
      </c>
      <c r="H147" s="503">
        <f t="shared" si="11"/>
        <v>8465400</v>
      </c>
      <c r="I147" s="509">
        <f t="shared" si="12"/>
        <v>0.7</v>
      </c>
      <c r="J147" s="510">
        <f t="shared" si="8"/>
        <v>0.30000000000000004</v>
      </c>
      <c r="K147" s="511">
        <f t="shared" si="13"/>
        <v>19752599.999999996</v>
      </c>
      <c r="L147" s="511">
        <f t="shared" si="14"/>
        <v>28217999.999999996</v>
      </c>
    </row>
    <row r="148" spans="2:12" ht="14.1" customHeight="1">
      <c r="B148" s="488" t="s">
        <v>2071</v>
      </c>
      <c r="C148" s="489" t="s">
        <v>646</v>
      </c>
      <c r="D148" s="483">
        <f t="shared" si="15"/>
        <v>7054500</v>
      </c>
      <c r="E148" s="483">
        <f t="shared" si="16"/>
        <v>16460499.999999998</v>
      </c>
      <c r="F148" s="476">
        <f t="shared" si="17"/>
        <v>23515000</v>
      </c>
      <c r="H148" s="503">
        <f t="shared" si="11"/>
        <v>8465400</v>
      </c>
      <c r="I148" s="509">
        <f t="shared" si="12"/>
        <v>0.7</v>
      </c>
      <c r="J148" s="510">
        <f>1-I148</f>
        <v>0.30000000000000004</v>
      </c>
      <c r="K148" s="511">
        <f t="shared" si="13"/>
        <v>19752599.999999996</v>
      </c>
      <c r="L148" s="511">
        <f t="shared" si="14"/>
        <v>28217999.999999996</v>
      </c>
    </row>
    <row r="149" spans="2:12" ht="14.1" customHeight="1">
      <c r="B149" s="488" t="s">
        <v>2072</v>
      </c>
      <c r="C149" s="489" t="s">
        <v>647</v>
      </c>
      <c r="D149" s="483">
        <f t="shared" si="15"/>
        <v>8062500</v>
      </c>
      <c r="E149" s="483">
        <f t="shared" si="16"/>
        <v>18812500</v>
      </c>
      <c r="F149" s="476">
        <f t="shared" si="17"/>
        <v>26875000</v>
      </c>
      <c r="H149" s="503">
        <f t="shared" si="11"/>
        <v>9675000</v>
      </c>
      <c r="I149" s="509">
        <f t="shared" si="12"/>
        <v>0.7</v>
      </c>
      <c r="J149" s="510">
        <f>1-I149</f>
        <v>0.30000000000000004</v>
      </c>
      <c r="K149" s="511">
        <f t="shared" si="13"/>
        <v>22574999.999999996</v>
      </c>
      <c r="L149" s="511">
        <f t="shared" si="14"/>
        <v>32249999.999999996</v>
      </c>
    </row>
    <row r="150" spans="2:12" ht="14.1" customHeight="1">
      <c r="B150" s="488" t="s">
        <v>2073</v>
      </c>
      <c r="C150" s="489" t="s">
        <v>648</v>
      </c>
      <c r="D150" s="483">
        <f t="shared" si="15"/>
        <v>8062500</v>
      </c>
      <c r="E150" s="483">
        <f t="shared" si="16"/>
        <v>18812500</v>
      </c>
      <c r="F150" s="476">
        <f t="shared" si="17"/>
        <v>26875000</v>
      </c>
      <c r="H150" s="503">
        <f t="shared" si="11"/>
        <v>9675000</v>
      </c>
      <c r="I150" s="509">
        <f t="shared" si="12"/>
        <v>0.7</v>
      </c>
      <c r="J150" s="510">
        <f>1-I150</f>
        <v>0.30000000000000004</v>
      </c>
      <c r="K150" s="511">
        <f t="shared" si="13"/>
        <v>22574999.999999996</v>
      </c>
      <c r="L150" s="511">
        <f t="shared" si="14"/>
        <v>32249999.999999996</v>
      </c>
    </row>
    <row r="151" spans="2:12" ht="14.1" customHeight="1" thickBot="1">
      <c r="B151" s="491" t="s">
        <v>2074</v>
      </c>
      <c r="C151" s="492" t="s">
        <v>649</v>
      </c>
      <c r="D151" s="484">
        <f t="shared" si="15"/>
        <v>8062500</v>
      </c>
      <c r="E151" s="484">
        <f t="shared" si="16"/>
        <v>18812500</v>
      </c>
      <c r="F151" s="495">
        <f t="shared" si="17"/>
        <v>26875000</v>
      </c>
      <c r="H151" s="503">
        <f t="shared" si="11"/>
        <v>9675000</v>
      </c>
      <c r="I151" s="509">
        <f t="shared" si="12"/>
        <v>0.7</v>
      </c>
      <c r="J151" s="510">
        <f>1-I151</f>
        <v>0.30000000000000004</v>
      </c>
      <c r="K151" s="511">
        <f t="shared" si="13"/>
        <v>22574999.999999996</v>
      </c>
      <c r="L151" s="511">
        <f t="shared" si="14"/>
        <v>32249999.999999996</v>
      </c>
    </row>
    <row r="307" spans="2:3" ht="14.1" customHeight="1">
      <c r="B307" s="513"/>
      <c r="C307" s="515"/>
    </row>
  </sheetData>
  <mergeCells count="20">
    <mergeCell ref="P69:T69"/>
    <mergeCell ref="A77:F77"/>
    <mergeCell ref="B81:B82"/>
    <mergeCell ref="C81:C82"/>
    <mergeCell ref="D81:D82"/>
    <mergeCell ref="E81:E82"/>
    <mergeCell ref="F81:F82"/>
    <mergeCell ref="A78:F78"/>
    <mergeCell ref="A79:F79"/>
    <mergeCell ref="P68:T68"/>
    <mergeCell ref="D3:F3"/>
    <mergeCell ref="B4:B5"/>
    <mergeCell ref="C4:C5"/>
    <mergeCell ref="D4:D5"/>
    <mergeCell ref="E4:E5"/>
    <mergeCell ref="F4:F5"/>
    <mergeCell ref="H4:H5"/>
    <mergeCell ref="I4:I5"/>
    <mergeCell ref="J4:J5"/>
    <mergeCell ref="N4:N5"/>
  </mergeCells>
  <pageMargins left="0.70866141732283472" right="0.35433070866141736" top="0.74803149606299213" bottom="0.74803149606299213" header="0.31496062992125984" footer="0.31496062992125984"/>
  <pageSetup paperSize="9" scale="95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73"/>
  <sheetViews>
    <sheetView view="pageBreakPreview" zoomScale="60" workbookViewId="0">
      <selection activeCell="K28" sqref="K28"/>
    </sheetView>
  </sheetViews>
  <sheetFormatPr defaultRowHeight="15"/>
  <cols>
    <col min="1" max="1" width="5.28515625" customWidth="1"/>
    <col min="2" max="2" width="47.85546875" customWidth="1"/>
    <col min="3" max="8" width="16" customWidth="1"/>
  </cols>
  <sheetData>
    <row r="1" spans="1:8" ht="23.25">
      <c r="A1" s="700" t="s">
        <v>650</v>
      </c>
      <c r="B1" s="700"/>
      <c r="C1" s="700"/>
      <c r="D1" s="700"/>
      <c r="E1" s="700"/>
      <c r="F1" s="700"/>
      <c r="G1" s="700"/>
      <c r="H1" s="700"/>
    </row>
    <row r="2" spans="1:8" ht="23.25">
      <c r="A2" s="700" t="s">
        <v>1</v>
      </c>
      <c r="B2" s="700"/>
      <c r="C2" s="700"/>
      <c r="D2" s="700"/>
      <c r="E2" s="700"/>
      <c r="F2" s="700"/>
      <c r="G2" s="700"/>
      <c r="H2" s="700"/>
    </row>
    <row r="3" spans="1:8" ht="15.75" thickBot="1"/>
    <row r="4" spans="1:8" ht="15.75" thickBot="1">
      <c r="A4" s="703" t="s">
        <v>86</v>
      </c>
      <c r="B4" s="706" t="s">
        <v>6</v>
      </c>
      <c r="C4" s="709" t="s">
        <v>2212</v>
      </c>
      <c r="D4" s="709"/>
      <c r="E4" s="709"/>
      <c r="F4" s="667" t="s">
        <v>2211</v>
      </c>
      <c r="G4" s="668"/>
      <c r="H4" s="669"/>
    </row>
    <row r="5" spans="1:8">
      <c r="A5" s="704"/>
      <c r="B5" s="707"/>
      <c r="C5" s="710" t="s">
        <v>3</v>
      </c>
      <c r="D5" s="712" t="s">
        <v>4</v>
      </c>
      <c r="E5" s="714" t="s">
        <v>5</v>
      </c>
      <c r="F5" s="710" t="s">
        <v>3</v>
      </c>
      <c r="G5" s="712" t="s">
        <v>4</v>
      </c>
      <c r="H5" s="701" t="s">
        <v>5</v>
      </c>
    </row>
    <row r="6" spans="1:8" ht="15.75" thickBot="1">
      <c r="A6" s="705"/>
      <c r="B6" s="708"/>
      <c r="C6" s="711"/>
      <c r="D6" s="713"/>
      <c r="E6" s="715"/>
      <c r="F6" s="711"/>
      <c r="G6" s="713"/>
      <c r="H6" s="702"/>
    </row>
    <row r="7" spans="1:8" ht="15.75" thickBot="1">
      <c r="A7" s="171">
        <v>1</v>
      </c>
      <c r="B7" s="11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63">
        <v>8</v>
      </c>
    </row>
    <row r="8" spans="1:8">
      <c r="A8" s="131"/>
      <c r="B8" s="132"/>
      <c r="C8" s="132"/>
      <c r="D8" s="132"/>
      <c r="E8" s="132"/>
      <c r="F8" s="132"/>
      <c r="G8" s="132"/>
      <c r="H8" s="133"/>
    </row>
    <row r="9" spans="1:8">
      <c r="A9" s="134"/>
      <c r="B9" s="135" t="s">
        <v>712</v>
      </c>
      <c r="C9" s="119"/>
      <c r="D9" s="119"/>
      <c r="E9" s="119"/>
      <c r="F9" s="119"/>
      <c r="G9" s="119"/>
      <c r="H9" s="120"/>
    </row>
    <row r="10" spans="1:8">
      <c r="A10" s="136" t="s">
        <v>90</v>
      </c>
      <c r="B10" s="135" t="s">
        <v>651</v>
      </c>
      <c r="C10" s="119"/>
      <c r="D10" s="119"/>
      <c r="E10" s="119"/>
      <c r="F10" s="119"/>
      <c r="G10" s="119"/>
      <c r="H10" s="120"/>
    </row>
    <row r="11" spans="1:8">
      <c r="A11" s="134">
        <v>1</v>
      </c>
      <c r="B11" s="137" t="s">
        <v>652</v>
      </c>
      <c r="C11" s="111">
        <f>0.7*E11</f>
        <v>1562400</v>
      </c>
      <c r="D11" s="125">
        <f>0.3*E11</f>
        <v>669600</v>
      </c>
      <c r="E11" s="138">
        <v>2232000</v>
      </c>
      <c r="F11" s="111">
        <f>C11</f>
        <v>1562400</v>
      </c>
      <c r="G11" s="111">
        <f>D11*25%+D11</f>
        <v>837000</v>
      </c>
      <c r="H11" s="112">
        <f>G11+F11</f>
        <v>2399400</v>
      </c>
    </row>
    <row r="12" spans="1:8">
      <c r="A12" s="134">
        <v>2</v>
      </c>
      <c r="B12" s="137" t="s">
        <v>653</v>
      </c>
      <c r="C12" s="111">
        <f t="shared" ref="C12:C22" si="0">0.7*E12</f>
        <v>1562400</v>
      </c>
      <c r="D12" s="125">
        <f t="shared" ref="D12:D22" si="1">0.3*E12</f>
        <v>669600</v>
      </c>
      <c r="E12" s="138">
        <v>2232000</v>
      </c>
      <c r="F12" s="111">
        <f t="shared" ref="F12:F22" si="2">C12</f>
        <v>1562400</v>
      </c>
      <c r="G12" s="111">
        <f t="shared" ref="G12:G22" si="3">D12*25%+D12</f>
        <v>837000</v>
      </c>
      <c r="H12" s="112">
        <f t="shared" ref="H12:H22" si="4">G12+F12</f>
        <v>2399400</v>
      </c>
    </row>
    <row r="13" spans="1:8">
      <c r="A13" s="134">
        <v>3</v>
      </c>
      <c r="B13" s="137" t="s">
        <v>654</v>
      </c>
      <c r="C13" s="111">
        <f t="shared" si="0"/>
        <v>1562400</v>
      </c>
      <c r="D13" s="125">
        <f t="shared" si="1"/>
        <v>669600</v>
      </c>
      <c r="E13" s="138">
        <v>2232000</v>
      </c>
      <c r="F13" s="111">
        <f t="shared" si="2"/>
        <v>1562400</v>
      </c>
      <c r="G13" s="111">
        <f t="shared" si="3"/>
        <v>837000</v>
      </c>
      <c r="H13" s="112">
        <f t="shared" si="4"/>
        <v>2399400</v>
      </c>
    </row>
    <row r="14" spans="1:8">
      <c r="A14" s="134">
        <v>4</v>
      </c>
      <c r="B14" s="137" t="s">
        <v>655</v>
      </c>
      <c r="C14" s="111">
        <f t="shared" si="0"/>
        <v>1562400</v>
      </c>
      <c r="D14" s="125">
        <f t="shared" si="1"/>
        <v>669600</v>
      </c>
      <c r="E14" s="138">
        <v>2232000</v>
      </c>
      <c r="F14" s="111">
        <f t="shared" si="2"/>
        <v>1562400</v>
      </c>
      <c r="G14" s="111">
        <f t="shared" si="3"/>
        <v>837000</v>
      </c>
      <c r="H14" s="112">
        <f t="shared" si="4"/>
        <v>2399400</v>
      </c>
    </row>
    <row r="15" spans="1:8">
      <c r="A15" s="134">
        <v>5</v>
      </c>
      <c r="B15" s="137" t="s">
        <v>656</v>
      </c>
      <c r="C15" s="111">
        <f t="shared" si="0"/>
        <v>1821750</v>
      </c>
      <c r="D15" s="125">
        <f t="shared" si="1"/>
        <v>780750</v>
      </c>
      <c r="E15" s="138">
        <v>2602500</v>
      </c>
      <c r="F15" s="111">
        <f t="shared" si="2"/>
        <v>1821750</v>
      </c>
      <c r="G15" s="111">
        <f t="shared" si="3"/>
        <v>975937.5</v>
      </c>
      <c r="H15" s="112">
        <f t="shared" si="4"/>
        <v>2797687.5</v>
      </c>
    </row>
    <row r="16" spans="1:8">
      <c r="A16" s="134">
        <v>6</v>
      </c>
      <c r="B16" s="137" t="s">
        <v>657</v>
      </c>
      <c r="C16" s="111">
        <f t="shared" si="0"/>
        <v>1821750</v>
      </c>
      <c r="D16" s="125">
        <f t="shared" si="1"/>
        <v>780750</v>
      </c>
      <c r="E16" s="138">
        <v>2602500</v>
      </c>
      <c r="F16" s="111">
        <f t="shared" si="2"/>
        <v>1821750</v>
      </c>
      <c r="G16" s="111">
        <f t="shared" si="3"/>
        <v>975937.5</v>
      </c>
      <c r="H16" s="112">
        <f t="shared" si="4"/>
        <v>2797687.5</v>
      </c>
    </row>
    <row r="17" spans="1:8">
      <c r="A17" s="134">
        <v>7</v>
      </c>
      <c r="B17" s="137" t="s">
        <v>658</v>
      </c>
      <c r="C17" s="111">
        <f t="shared" si="0"/>
        <v>1821750</v>
      </c>
      <c r="D17" s="125">
        <f t="shared" si="1"/>
        <v>780750</v>
      </c>
      <c r="E17" s="138">
        <v>2602500</v>
      </c>
      <c r="F17" s="111">
        <f t="shared" si="2"/>
        <v>1821750</v>
      </c>
      <c r="G17" s="111">
        <f t="shared" si="3"/>
        <v>975937.5</v>
      </c>
      <c r="H17" s="112">
        <f t="shared" si="4"/>
        <v>2797687.5</v>
      </c>
    </row>
    <row r="18" spans="1:8">
      <c r="A18" s="134">
        <v>8</v>
      </c>
      <c r="B18" s="137" t="s">
        <v>659</v>
      </c>
      <c r="C18" s="111">
        <f t="shared" si="0"/>
        <v>1821750</v>
      </c>
      <c r="D18" s="125">
        <f t="shared" si="1"/>
        <v>780750</v>
      </c>
      <c r="E18" s="138">
        <v>2602500</v>
      </c>
      <c r="F18" s="111">
        <f t="shared" si="2"/>
        <v>1821750</v>
      </c>
      <c r="G18" s="111">
        <f t="shared" si="3"/>
        <v>975937.5</v>
      </c>
      <c r="H18" s="112">
        <f t="shared" si="4"/>
        <v>2797687.5</v>
      </c>
    </row>
    <row r="19" spans="1:8">
      <c r="A19" s="134">
        <v>9</v>
      </c>
      <c r="B19" s="137" t="s">
        <v>660</v>
      </c>
      <c r="C19" s="111">
        <f t="shared" si="0"/>
        <v>1821750</v>
      </c>
      <c r="D19" s="125">
        <f t="shared" si="1"/>
        <v>780750</v>
      </c>
      <c r="E19" s="138">
        <v>2602500</v>
      </c>
      <c r="F19" s="111">
        <f t="shared" si="2"/>
        <v>1821750</v>
      </c>
      <c r="G19" s="111">
        <f t="shared" si="3"/>
        <v>975937.5</v>
      </c>
      <c r="H19" s="112">
        <f t="shared" si="4"/>
        <v>2797687.5</v>
      </c>
    </row>
    <row r="20" spans="1:8">
      <c r="A20" s="134">
        <v>10</v>
      </c>
      <c r="B20" s="137" t="s">
        <v>460</v>
      </c>
      <c r="C20" s="111">
        <f t="shared" si="0"/>
        <v>1821750</v>
      </c>
      <c r="D20" s="125">
        <f t="shared" si="1"/>
        <v>780750</v>
      </c>
      <c r="E20" s="138">
        <v>2602500</v>
      </c>
      <c r="F20" s="111">
        <f t="shared" si="2"/>
        <v>1821750</v>
      </c>
      <c r="G20" s="111">
        <f t="shared" si="3"/>
        <v>975937.5</v>
      </c>
      <c r="H20" s="112">
        <f t="shared" si="4"/>
        <v>2797687.5</v>
      </c>
    </row>
    <row r="21" spans="1:8">
      <c r="A21" s="134">
        <v>11</v>
      </c>
      <c r="B21" s="137" t="s">
        <v>661</v>
      </c>
      <c r="C21" s="111">
        <f t="shared" si="0"/>
        <v>1821750</v>
      </c>
      <c r="D21" s="125">
        <f t="shared" si="1"/>
        <v>780750</v>
      </c>
      <c r="E21" s="138">
        <v>2602500</v>
      </c>
      <c r="F21" s="111">
        <f t="shared" si="2"/>
        <v>1821750</v>
      </c>
      <c r="G21" s="111">
        <f t="shared" si="3"/>
        <v>975937.5</v>
      </c>
      <c r="H21" s="112">
        <f t="shared" si="4"/>
        <v>2797687.5</v>
      </c>
    </row>
    <row r="22" spans="1:8">
      <c r="A22" s="134">
        <v>12</v>
      </c>
      <c r="B22" s="137" t="s">
        <v>662</v>
      </c>
      <c r="C22" s="111">
        <f t="shared" si="0"/>
        <v>1821750</v>
      </c>
      <c r="D22" s="125">
        <f t="shared" si="1"/>
        <v>780750</v>
      </c>
      <c r="E22" s="138">
        <v>2602500</v>
      </c>
      <c r="F22" s="111">
        <f t="shared" si="2"/>
        <v>1821750</v>
      </c>
      <c r="G22" s="111">
        <f t="shared" si="3"/>
        <v>975937.5</v>
      </c>
      <c r="H22" s="112">
        <f t="shared" si="4"/>
        <v>2797687.5</v>
      </c>
    </row>
    <row r="23" spans="1:8">
      <c r="A23" s="134"/>
      <c r="B23" s="137"/>
      <c r="C23" s="111"/>
      <c r="D23" s="125"/>
      <c r="E23" s="138"/>
      <c r="F23" s="111"/>
      <c r="G23" s="111"/>
      <c r="H23" s="112"/>
    </row>
    <row r="24" spans="1:8">
      <c r="A24" s="136" t="s">
        <v>92</v>
      </c>
      <c r="B24" s="135" t="s">
        <v>663</v>
      </c>
      <c r="C24" s="119"/>
      <c r="D24" s="119"/>
      <c r="E24" s="138"/>
      <c r="F24" s="119"/>
      <c r="G24" s="119"/>
      <c r="H24" s="120"/>
    </row>
    <row r="25" spans="1:8">
      <c r="A25" s="134">
        <v>1</v>
      </c>
      <c r="B25" s="137" t="s">
        <v>664</v>
      </c>
      <c r="C25" s="111">
        <f t="shared" ref="C25:C33" si="5">0.7*E25</f>
        <v>3138800</v>
      </c>
      <c r="D25" s="125">
        <f t="shared" ref="D25:D33" si="6">0.3*E25</f>
        <v>1345200</v>
      </c>
      <c r="E25" s="138">
        <v>4484000</v>
      </c>
      <c r="F25" s="111">
        <f t="shared" ref="F25:F33" si="7">C25</f>
        <v>3138800</v>
      </c>
      <c r="G25" s="111">
        <f t="shared" ref="G25:G33" si="8">D25*25%+D25</f>
        <v>1681500</v>
      </c>
      <c r="H25" s="112">
        <f t="shared" ref="H25:H33" si="9">G25+F25</f>
        <v>4820300</v>
      </c>
    </row>
    <row r="26" spans="1:8">
      <c r="A26" s="134">
        <v>2</v>
      </c>
      <c r="B26" s="137" t="s">
        <v>665</v>
      </c>
      <c r="C26" s="111">
        <f t="shared" si="5"/>
        <v>3138800</v>
      </c>
      <c r="D26" s="125">
        <f t="shared" si="6"/>
        <v>1345200</v>
      </c>
      <c r="E26" s="138">
        <v>4484000</v>
      </c>
      <c r="F26" s="111">
        <f t="shared" si="7"/>
        <v>3138800</v>
      </c>
      <c r="G26" s="111">
        <f t="shared" si="8"/>
        <v>1681500</v>
      </c>
      <c r="H26" s="112">
        <f t="shared" si="9"/>
        <v>4820300</v>
      </c>
    </row>
    <row r="27" spans="1:8">
      <c r="A27" s="134">
        <v>3</v>
      </c>
      <c r="B27" s="137" t="s">
        <v>666</v>
      </c>
      <c r="C27" s="111">
        <f t="shared" si="5"/>
        <v>3138800</v>
      </c>
      <c r="D27" s="125">
        <f t="shared" si="6"/>
        <v>1345200</v>
      </c>
      <c r="E27" s="138">
        <v>4484000</v>
      </c>
      <c r="F27" s="111">
        <f t="shared" si="7"/>
        <v>3138800</v>
      </c>
      <c r="G27" s="111">
        <f t="shared" si="8"/>
        <v>1681500</v>
      </c>
      <c r="H27" s="112">
        <f t="shared" si="9"/>
        <v>4820300</v>
      </c>
    </row>
    <row r="28" spans="1:8">
      <c r="A28" s="134">
        <v>4</v>
      </c>
      <c r="B28" s="137" t="s">
        <v>667</v>
      </c>
      <c r="C28" s="111">
        <f t="shared" si="5"/>
        <v>4026819.9999999995</v>
      </c>
      <c r="D28" s="125">
        <f t="shared" si="6"/>
        <v>1725780</v>
      </c>
      <c r="E28" s="138">
        <v>5752600</v>
      </c>
      <c r="F28" s="111">
        <f t="shared" si="7"/>
        <v>4026819.9999999995</v>
      </c>
      <c r="G28" s="111">
        <f t="shared" si="8"/>
        <v>2157225</v>
      </c>
      <c r="H28" s="112">
        <f t="shared" si="9"/>
        <v>6184045</v>
      </c>
    </row>
    <row r="29" spans="1:8">
      <c r="A29" s="134">
        <v>5</v>
      </c>
      <c r="B29" s="137" t="s">
        <v>668</v>
      </c>
      <c r="C29" s="111">
        <f t="shared" si="5"/>
        <v>4026819.9999999995</v>
      </c>
      <c r="D29" s="125">
        <f t="shared" si="6"/>
        <v>1725780</v>
      </c>
      <c r="E29" s="138">
        <v>5752600</v>
      </c>
      <c r="F29" s="111">
        <f t="shared" si="7"/>
        <v>4026819.9999999995</v>
      </c>
      <c r="G29" s="111">
        <f t="shared" si="8"/>
        <v>2157225</v>
      </c>
      <c r="H29" s="112">
        <f t="shared" si="9"/>
        <v>6184045</v>
      </c>
    </row>
    <row r="30" spans="1:8">
      <c r="A30" s="134">
        <v>6</v>
      </c>
      <c r="B30" s="137" t="s">
        <v>669</v>
      </c>
      <c r="C30" s="111">
        <f t="shared" si="5"/>
        <v>4026819.9999999995</v>
      </c>
      <c r="D30" s="125">
        <f t="shared" si="6"/>
        <v>1725780</v>
      </c>
      <c r="E30" s="138">
        <v>5752600</v>
      </c>
      <c r="F30" s="111">
        <f t="shared" si="7"/>
        <v>4026819.9999999995</v>
      </c>
      <c r="G30" s="111">
        <f t="shared" si="8"/>
        <v>2157225</v>
      </c>
      <c r="H30" s="112">
        <f t="shared" si="9"/>
        <v>6184045</v>
      </c>
    </row>
    <row r="31" spans="1:8">
      <c r="A31" s="134">
        <v>7</v>
      </c>
      <c r="B31" s="137" t="s">
        <v>670</v>
      </c>
      <c r="C31" s="111">
        <f t="shared" si="5"/>
        <v>4026819.9999999995</v>
      </c>
      <c r="D31" s="125">
        <f t="shared" si="6"/>
        <v>1725780</v>
      </c>
      <c r="E31" s="138">
        <v>5752600</v>
      </c>
      <c r="F31" s="111">
        <f t="shared" si="7"/>
        <v>4026819.9999999995</v>
      </c>
      <c r="G31" s="111">
        <f t="shared" si="8"/>
        <v>2157225</v>
      </c>
      <c r="H31" s="112">
        <f t="shared" si="9"/>
        <v>6184045</v>
      </c>
    </row>
    <row r="32" spans="1:8">
      <c r="A32" s="134">
        <v>8</v>
      </c>
      <c r="B32" s="139" t="s">
        <v>671</v>
      </c>
      <c r="C32" s="111">
        <f t="shared" si="5"/>
        <v>4026819.9999999995</v>
      </c>
      <c r="D32" s="125">
        <f t="shared" si="6"/>
        <v>1725780</v>
      </c>
      <c r="E32" s="138">
        <v>5752600</v>
      </c>
      <c r="F32" s="111">
        <f t="shared" si="7"/>
        <v>4026819.9999999995</v>
      </c>
      <c r="G32" s="111">
        <f t="shared" si="8"/>
        <v>2157225</v>
      </c>
      <c r="H32" s="112">
        <f t="shared" si="9"/>
        <v>6184045</v>
      </c>
    </row>
    <row r="33" spans="1:8">
      <c r="A33" s="134">
        <v>9</v>
      </c>
      <c r="B33" s="139" t="s">
        <v>672</v>
      </c>
      <c r="C33" s="111">
        <f t="shared" si="5"/>
        <v>4026819.9999999995</v>
      </c>
      <c r="D33" s="125">
        <f t="shared" si="6"/>
        <v>1725780</v>
      </c>
      <c r="E33" s="138">
        <v>5752600</v>
      </c>
      <c r="F33" s="111">
        <f t="shared" si="7"/>
        <v>4026819.9999999995</v>
      </c>
      <c r="G33" s="111">
        <f t="shared" si="8"/>
        <v>2157225</v>
      </c>
      <c r="H33" s="112">
        <f t="shared" si="9"/>
        <v>6184045</v>
      </c>
    </row>
    <row r="34" spans="1:8">
      <c r="A34" s="134"/>
      <c r="B34" s="139"/>
      <c r="C34" s="111"/>
      <c r="D34" s="125"/>
      <c r="E34" s="138"/>
      <c r="F34" s="111"/>
      <c r="G34" s="111"/>
      <c r="H34" s="112"/>
    </row>
    <row r="35" spans="1:8">
      <c r="A35" s="136" t="s">
        <v>99</v>
      </c>
      <c r="B35" s="140" t="s">
        <v>673</v>
      </c>
      <c r="C35" s="119"/>
      <c r="D35" s="119"/>
      <c r="E35" s="138"/>
      <c r="F35" s="119"/>
      <c r="G35" s="119"/>
      <c r="H35" s="120"/>
    </row>
    <row r="36" spans="1:8">
      <c r="A36" s="134">
        <v>10</v>
      </c>
      <c r="B36" s="139" t="s">
        <v>674</v>
      </c>
      <c r="C36" s="111">
        <f t="shared" ref="C36:C73" si="10">0.7*E36</f>
        <v>3624250</v>
      </c>
      <c r="D36" s="125">
        <f t="shared" ref="D36:D73" si="11">0.3*E36</f>
        <v>1553250</v>
      </c>
      <c r="E36" s="138">
        <v>5177500</v>
      </c>
      <c r="F36" s="111">
        <f t="shared" ref="F36:F73" si="12">C36</f>
        <v>3624250</v>
      </c>
      <c r="G36" s="111">
        <f t="shared" ref="G36:G73" si="13">D36*25%+D36</f>
        <v>1941562.5</v>
      </c>
      <c r="H36" s="112">
        <f t="shared" ref="H36:H73" si="14">G36+F36</f>
        <v>5565812.5</v>
      </c>
    </row>
    <row r="37" spans="1:8">
      <c r="A37" s="134">
        <v>11</v>
      </c>
      <c r="B37" s="139" t="s">
        <v>675</v>
      </c>
      <c r="C37" s="111">
        <f t="shared" si="10"/>
        <v>3624250</v>
      </c>
      <c r="D37" s="125">
        <f t="shared" si="11"/>
        <v>1553250</v>
      </c>
      <c r="E37" s="138">
        <v>5177500</v>
      </c>
      <c r="F37" s="111">
        <f t="shared" si="12"/>
        <v>3624250</v>
      </c>
      <c r="G37" s="111">
        <f t="shared" si="13"/>
        <v>1941562.5</v>
      </c>
      <c r="H37" s="112">
        <f t="shared" si="14"/>
        <v>5565812.5</v>
      </c>
    </row>
    <row r="38" spans="1:8">
      <c r="A38" s="134">
        <v>12</v>
      </c>
      <c r="B38" s="139" t="s">
        <v>676</v>
      </c>
      <c r="C38" s="111">
        <f t="shared" si="10"/>
        <v>3624250</v>
      </c>
      <c r="D38" s="125">
        <f t="shared" si="11"/>
        <v>1553250</v>
      </c>
      <c r="E38" s="138">
        <v>5177500</v>
      </c>
      <c r="F38" s="111">
        <f t="shared" si="12"/>
        <v>3624250</v>
      </c>
      <c r="G38" s="111">
        <f t="shared" si="13"/>
        <v>1941562.5</v>
      </c>
      <c r="H38" s="112">
        <f t="shared" si="14"/>
        <v>5565812.5</v>
      </c>
    </row>
    <row r="39" spans="1:8">
      <c r="A39" s="134">
        <v>13</v>
      </c>
      <c r="B39" s="139" t="s">
        <v>677</v>
      </c>
      <c r="C39" s="111">
        <f t="shared" si="10"/>
        <v>3624250</v>
      </c>
      <c r="D39" s="125">
        <f t="shared" si="11"/>
        <v>1553250</v>
      </c>
      <c r="E39" s="138">
        <v>5177500</v>
      </c>
      <c r="F39" s="111">
        <f t="shared" si="12"/>
        <v>3624250</v>
      </c>
      <c r="G39" s="111">
        <f t="shared" si="13"/>
        <v>1941562.5</v>
      </c>
      <c r="H39" s="112">
        <f t="shared" si="14"/>
        <v>5565812.5</v>
      </c>
    </row>
    <row r="40" spans="1:8">
      <c r="A40" s="134">
        <v>14</v>
      </c>
      <c r="B40" s="139" t="s">
        <v>678</v>
      </c>
      <c r="C40" s="111">
        <f t="shared" si="10"/>
        <v>3624250</v>
      </c>
      <c r="D40" s="125">
        <f t="shared" si="11"/>
        <v>1553250</v>
      </c>
      <c r="E40" s="138">
        <v>5177500</v>
      </c>
      <c r="F40" s="111">
        <f t="shared" si="12"/>
        <v>3624250</v>
      </c>
      <c r="G40" s="111">
        <f t="shared" si="13"/>
        <v>1941562.5</v>
      </c>
      <c r="H40" s="112">
        <f t="shared" si="14"/>
        <v>5565812.5</v>
      </c>
    </row>
    <row r="41" spans="1:8">
      <c r="A41" s="134">
        <v>15</v>
      </c>
      <c r="B41" s="139" t="s">
        <v>679</v>
      </c>
      <c r="C41" s="111">
        <f t="shared" si="10"/>
        <v>3624250</v>
      </c>
      <c r="D41" s="125">
        <f t="shared" si="11"/>
        <v>1553250</v>
      </c>
      <c r="E41" s="138">
        <v>5177500</v>
      </c>
      <c r="F41" s="111">
        <f t="shared" si="12"/>
        <v>3624250</v>
      </c>
      <c r="G41" s="111">
        <f t="shared" si="13"/>
        <v>1941562.5</v>
      </c>
      <c r="H41" s="112">
        <f t="shared" si="14"/>
        <v>5565812.5</v>
      </c>
    </row>
    <row r="42" spans="1:8">
      <c r="A42" s="134">
        <v>16</v>
      </c>
      <c r="B42" s="139" t="s">
        <v>680</v>
      </c>
      <c r="C42" s="111">
        <f t="shared" si="10"/>
        <v>3624250</v>
      </c>
      <c r="D42" s="125">
        <f t="shared" si="11"/>
        <v>1553250</v>
      </c>
      <c r="E42" s="138">
        <v>5177500</v>
      </c>
      <c r="F42" s="111">
        <f t="shared" si="12"/>
        <v>3624250</v>
      </c>
      <c r="G42" s="111">
        <f t="shared" si="13"/>
        <v>1941562.5</v>
      </c>
      <c r="H42" s="112">
        <f t="shared" si="14"/>
        <v>5565812.5</v>
      </c>
    </row>
    <row r="43" spans="1:8">
      <c r="A43" s="134">
        <v>17</v>
      </c>
      <c r="B43" s="139" t="s">
        <v>681</v>
      </c>
      <c r="C43" s="111">
        <f t="shared" si="10"/>
        <v>3624250</v>
      </c>
      <c r="D43" s="125">
        <f t="shared" si="11"/>
        <v>1553250</v>
      </c>
      <c r="E43" s="138">
        <v>5177500</v>
      </c>
      <c r="F43" s="111">
        <f t="shared" si="12"/>
        <v>3624250</v>
      </c>
      <c r="G43" s="111">
        <f t="shared" si="13"/>
        <v>1941562.5</v>
      </c>
      <c r="H43" s="112">
        <f t="shared" si="14"/>
        <v>5565812.5</v>
      </c>
    </row>
    <row r="44" spans="1:8">
      <c r="A44" s="134">
        <v>18</v>
      </c>
      <c r="B44" s="139" t="s">
        <v>682</v>
      </c>
      <c r="C44" s="111">
        <f t="shared" si="10"/>
        <v>3624250</v>
      </c>
      <c r="D44" s="125">
        <f t="shared" si="11"/>
        <v>1553250</v>
      </c>
      <c r="E44" s="138">
        <v>5177500</v>
      </c>
      <c r="F44" s="111">
        <f t="shared" si="12"/>
        <v>3624250</v>
      </c>
      <c r="G44" s="111">
        <f t="shared" si="13"/>
        <v>1941562.5</v>
      </c>
      <c r="H44" s="112">
        <f t="shared" si="14"/>
        <v>5565812.5</v>
      </c>
    </row>
    <row r="45" spans="1:8">
      <c r="A45" s="134">
        <v>19</v>
      </c>
      <c r="B45" s="139" t="s">
        <v>683</v>
      </c>
      <c r="C45" s="111">
        <f t="shared" si="10"/>
        <v>3624250</v>
      </c>
      <c r="D45" s="125">
        <f t="shared" si="11"/>
        <v>1553250</v>
      </c>
      <c r="E45" s="138">
        <v>5177500</v>
      </c>
      <c r="F45" s="111">
        <f t="shared" si="12"/>
        <v>3624250</v>
      </c>
      <c r="G45" s="111">
        <f t="shared" si="13"/>
        <v>1941562.5</v>
      </c>
      <c r="H45" s="112">
        <f t="shared" si="14"/>
        <v>5565812.5</v>
      </c>
    </row>
    <row r="46" spans="1:8">
      <c r="A46" s="134">
        <v>20</v>
      </c>
      <c r="B46" s="139" t="s">
        <v>684</v>
      </c>
      <c r="C46" s="111">
        <f t="shared" si="10"/>
        <v>3624250</v>
      </c>
      <c r="D46" s="125">
        <f t="shared" si="11"/>
        <v>1553250</v>
      </c>
      <c r="E46" s="138">
        <v>5177500</v>
      </c>
      <c r="F46" s="111">
        <f t="shared" si="12"/>
        <v>3624250</v>
      </c>
      <c r="G46" s="111">
        <f t="shared" si="13"/>
        <v>1941562.5</v>
      </c>
      <c r="H46" s="112">
        <f t="shared" si="14"/>
        <v>5565812.5</v>
      </c>
    </row>
    <row r="47" spans="1:8">
      <c r="A47" s="134">
        <v>21</v>
      </c>
      <c r="B47" s="139" t="s">
        <v>685</v>
      </c>
      <c r="C47" s="111">
        <f t="shared" si="10"/>
        <v>3624250</v>
      </c>
      <c r="D47" s="125">
        <f t="shared" si="11"/>
        <v>1553250</v>
      </c>
      <c r="E47" s="138">
        <v>5177500</v>
      </c>
      <c r="F47" s="111">
        <f t="shared" si="12"/>
        <v>3624250</v>
      </c>
      <c r="G47" s="111">
        <f t="shared" si="13"/>
        <v>1941562.5</v>
      </c>
      <c r="H47" s="112">
        <f t="shared" si="14"/>
        <v>5565812.5</v>
      </c>
    </row>
    <row r="48" spans="1:8">
      <c r="A48" s="134">
        <v>22</v>
      </c>
      <c r="B48" s="139" t="s">
        <v>686</v>
      </c>
      <c r="C48" s="111">
        <f t="shared" si="10"/>
        <v>3624250</v>
      </c>
      <c r="D48" s="125">
        <f t="shared" si="11"/>
        <v>1553250</v>
      </c>
      <c r="E48" s="138">
        <v>5177500</v>
      </c>
      <c r="F48" s="111">
        <f t="shared" si="12"/>
        <v>3624250</v>
      </c>
      <c r="G48" s="111">
        <f t="shared" si="13"/>
        <v>1941562.5</v>
      </c>
      <c r="H48" s="112">
        <f t="shared" si="14"/>
        <v>5565812.5</v>
      </c>
    </row>
    <row r="49" spans="1:8">
      <c r="A49" s="134">
        <v>23</v>
      </c>
      <c r="B49" s="139" t="s">
        <v>687</v>
      </c>
      <c r="C49" s="111">
        <f t="shared" si="10"/>
        <v>4481400</v>
      </c>
      <c r="D49" s="125">
        <f t="shared" si="11"/>
        <v>1920600</v>
      </c>
      <c r="E49" s="138">
        <v>6402000</v>
      </c>
      <c r="F49" s="111">
        <f t="shared" si="12"/>
        <v>4481400</v>
      </c>
      <c r="G49" s="111">
        <f t="shared" si="13"/>
        <v>2400750</v>
      </c>
      <c r="H49" s="112">
        <f t="shared" si="14"/>
        <v>6882150</v>
      </c>
    </row>
    <row r="50" spans="1:8">
      <c r="A50" s="134">
        <v>24</v>
      </c>
      <c r="B50" s="139" t="s">
        <v>688</v>
      </c>
      <c r="C50" s="111">
        <f t="shared" si="10"/>
        <v>4481400</v>
      </c>
      <c r="D50" s="125">
        <f t="shared" si="11"/>
        <v>1920600</v>
      </c>
      <c r="E50" s="138">
        <v>6402000</v>
      </c>
      <c r="F50" s="111">
        <f t="shared" si="12"/>
        <v>4481400</v>
      </c>
      <c r="G50" s="111">
        <f t="shared" si="13"/>
        <v>2400750</v>
      </c>
      <c r="H50" s="112">
        <f t="shared" si="14"/>
        <v>6882150</v>
      </c>
    </row>
    <row r="51" spans="1:8">
      <c r="A51" s="134">
        <v>25</v>
      </c>
      <c r="B51" s="139" t="s">
        <v>689</v>
      </c>
      <c r="C51" s="111">
        <f t="shared" si="10"/>
        <v>4481400</v>
      </c>
      <c r="D51" s="125">
        <f t="shared" si="11"/>
        <v>1920600</v>
      </c>
      <c r="E51" s="138">
        <v>6402000</v>
      </c>
      <c r="F51" s="111">
        <f t="shared" si="12"/>
        <v>4481400</v>
      </c>
      <c r="G51" s="111">
        <f t="shared" si="13"/>
        <v>2400750</v>
      </c>
      <c r="H51" s="112">
        <f t="shared" si="14"/>
        <v>6882150</v>
      </c>
    </row>
    <row r="52" spans="1:8">
      <c r="A52" s="134">
        <v>26</v>
      </c>
      <c r="B52" s="139" t="s">
        <v>690</v>
      </c>
      <c r="C52" s="111">
        <f t="shared" si="10"/>
        <v>4481400</v>
      </c>
      <c r="D52" s="125">
        <f t="shared" si="11"/>
        <v>1920600</v>
      </c>
      <c r="E52" s="138">
        <v>6402000</v>
      </c>
      <c r="F52" s="111">
        <f t="shared" si="12"/>
        <v>4481400</v>
      </c>
      <c r="G52" s="111">
        <f t="shared" si="13"/>
        <v>2400750</v>
      </c>
      <c r="H52" s="112">
        <f t="shared" si="14"/>
        <v>6882150</v>
      </c>
    </row>
    <row r="53" spans="1:8">
      <c r="A53" s="134">
        <v>27</v>
      </c>
      <c r="B53" s="139" t="s">
        <v>691</v>
      </c>
      <c r="C53" s="111">
        <f t="shared" si="10"/>
        <v>4481400</v>
      </c>
      <c r="D53" s="125">
        <f t="shared" si="11"/>
        <v>1920600</v>
      </c>
      <c r="E53" s="138">
        <v>6402000</v>
      </c>
      <c r="F53" s="111">
        <f t="shared" si="12"/>
        <v>4481400</v>
      </c>
      <c r="G53" s="111">
        <f t="shared" si="13"/>
        <v>2400750</v>
      </c>
      <c r="H53" s="112">
        <f t="shared" si="14"/>
        <v>6882150</v>
      </c>
    </row>
    <row r="54" spans="1:8">
      <c r="A54" s="134">
        <v>28</v>
      </c>
      <c r="B54" s="139" t="s">
        <v>692</v>
      </c>
      <c r="C54" s="111">
        <f t="shared" si="10"/>
        <v>4481400</v>
      </c>
      <c r="D54" s="125">
        <f t="shared" si="11"/>
        <v>1920600</v>
      </c>
      <c r="E54" s="138">
        <v>6402000</v>
      </c>
      <c r="F54" s="111">
        <f t="shared" si="12"/>
        <v>4481400</v>
      </c>
      <c r="G54" s="111">
        <f t="shared" si="13"/>
        <v>2400750</v>
      </c>
      <c r="H54" s="112">
        <f t="shared" si="14"/>
        <v>6882150</v>
      </c>
    </row>
    <row r="55" spans="1:8">
      <c r="A55" s="134">
        <v>29</v>
      </c>
      <c r="B55" s="139" t="s">
        <v>693</v>
      </c>
      <c r="C55" s="111">
        <f t="shared" si="10"/>
        <v>4481400</v>
      </c>
      <c r="D55" s="125">
        <f t="shared" si="11"/>
        <v>1920600</v>
      </c>
      <c r="E55" s="138">
        <v>6402000</v>
      </c>
      <c r="F55" s="111">
        <f t="shared" si="12"/>
        <v>4481400</v>
      </c>
      <c r="G55" s="111">
        <f t="shared" si="13"/>
        <v>2400750</v>
      </c>
      <c r="H55" s="112">
        <f t="shared" si="14"/>
        <v>6882150</v>
      </c>
    </row>
    <row r="56" spans="1:8">
      <c r="A56" s="134">
        <v>30</v>
      </c>
      <c r="B56" s="139" t="s">
        <v>694</v>
      </c>
      <c r="C56" s="111">
        <f t="shared" si="10"/>
        <v>7392279.9999999991</v>
      </c>
      <c r="D56" s="125">
        <f t="shared" si="11"/>
        <v>3168120</v>
      </c>
      <c r="E56" s="138">
        <v>10560400</v>
      </c>
      <c r="F56" s="111">
        <f t="shared" si="12"/>
        <v>7392279.9999999991</v>
      </c>
      <c r="G56" s="111">
        <f t="shared" si="13"/>
        <v>3960150</v>
      </c>
      <c r="H56" s="112">
        <f t="shared" si="14"/>
        <v>11352430</v>
      </c>
    </row>
    <row r="57" spans="1:8">
      <c r="A57" s="134">
        <v>31</v>
      </c>
      <c r="B57" s="139" t="s">
        <v>695</v>
      </c>
      <c r="C57" s="111">
        <f t="shared" si="10"/>
        <v>7392279.9999999991</v>
      </c>
      <c r="D57" s="125">
        <f t="shared" si="11"/>
        <v>3168120</v>
      </c>
      <c r="E57" s="138">
        <v>10560400</v>
      </c>
      <c r="F57" s="111">
        <f t="shared" si="12"/>
        <v>7392279.9999999991</v>
      </c>
      <c r="G57" s="111">
        <f t="shared" si="13"/>
        <v>3960150</v>
      </c>
      <c r="H57" s="112">
        <f t="shared" si="14"/>
        <v>11352430</v>
      </c>
    </row>
    <row r="58" spans="1:8">
      <c r="A58" s="134">
        <v>32</v>
      </c>
      <c r="B58" s="139" t="s">
        <v>696</v>
      </c>
      <c r="C58" s="111">
        <f t="shared" si="10"/>
        <v>7392279.9999999991</v>
      </c>
      <c r="D58" s="125">
        <f t="shared" si="11"/>
        <v>3168120</v>
      </c>
      <c r="E58" s="138">
        <v>10560400</v>
      </c>
      <c r="F58" s="111">
        <f t="shared" si="12"/>
        <v>7392279.9999999991</v>
      </c>
      <c r="G58" s="111">
        <f t="shared" si="13"/>
        <v>3960150</v>
      </c>
      <c r="H58" s="112">
        <f t="shared" si="14"/>
        <v>11352430</v>
      </c>
    </row>
    <row r="59" spans="1:8">
      <c r="A59" s="134">
        <v>33</v>
      </c>
      <c r="B59" s="139" t="s">
        <v>697</v>
      </c>
      <c r="C59" s="111">
        <f t="shared" si="10"/>
        <v>7392279.9999999991</v>
      </c>
      <c r="D59" s="125">
        <f t="shared" si="11"/>
        <v>3168120</v>
      </c>
      <c r="E59" s="138">
        <v>10560400</v>
      </c>
      <c r="F59" s="111">
        <f t="shared" si="12"/>
        <v>7392279.9999999991</v>
      </c>
      <c r="G59" s="111">
        <f t="shared" si="13"/>
        <v>3960150</v>
      </c>
      <c r="H59" s="112">
        <f t="shared" si="14"/>
        <v>11352430</v>
      </c>
    </row>
    <row r="60" spans="1:8">
      <c r="A60" s="134">
        <v>34</v>
      </c>
      <c r="B60" s="139" t="s">
        <v>698</v>
      </c>
      <c r="C60" s="111">
        <f t="shared" si="10"/>
        <v>7392279.9999999991</v>
      </c>
      <c r="D60" s="125">
        <f t="shared" si="11"/>
        <v>3168120</v>
      </c>
      <c r="E60" s="138">
        <v>10560400</v>
      </c>
      <c r="F60" s="111">
        <f t="shared" si="12"/>
        <v>7392279.9999999991</v>
      </c>
      <c r="G60" s="111">
        <f t="shared" si="13"/>
        <v>3960150</v>
      </c>
      <c r="H60" s="112">
        <f t="shared" si="14"/>
        <v>11352430</v>
      </c>
    </row>
    <row r="61" spans="1:8">
      <c r="A61" s="134">
        <v>35</v>
      </c>
      <c r="B61" s="139" t="s">
        <v>699</v>
      </c>
      <c r="C61" s="111">
        <f t="shared" si="10"/>
        <v>7392279.9999999991</v>
      </c>
      <c r="D61" s="125">
        <f t="shared" si="11"/>
        <v>3168120</v>
      </c>
      <c r="E61" s="138">
        <v>10560400</v>
      </c>
      <c r="F61" s="111">
        <f t="shared" si="12"/>
        <v>7392279.9999999991</v>
      </c>
      <c r="G61" s="111">
        <f t="shared" si="13"/>
        <v>3960150</v>
      </c>
      <c r="H61" s="112">
        <f t="shared" si="14"/>
        <v>11352430</v>
      </c>
    </row>
    <row r="62" spans="1:8">
      <c r="A62" s="134">
        <v>36</v>
      </c>
      <c r="B62" s="139" t="s">
        <v>700</v>
      </c>
      <c r="C62" s="111">
        <f t="shared" si="10"/>
        <v>7392279.9999999991</v>
      </c>
      <c r="D62" s="125">
        <f t="shared" si="11"/>
        <v>3168120</v>
      </c>
      <c r="E62" s="138">
        <v>10560400</v>
      </c>
      <c r="F62" s="111">
        <f t="shared" si="12"/>
        <v>7392279.9999999991</v>
      </c>
      <c r="G62" s="111">
        <f t="shared" si="13"/>
        <v>3960150</v>
      </c>
      <c r="H62" s="112">
        <f t="shared" si="14"/>
        <v>11352430</v>
      </c>
    </row>
    <row r="63" spans="1:8">
      <c r="A63" s="134">
        <v>37</v>
      </c>
      <c r="B63" s="139" t="s">
        <v>701</v>
      </c>
      <c r="C63" s="111">
        <f t="shared" si="10"/>
        <v>10115280</v>
      </c>
      <c r="D63" s="125">
        <f t="shared" si="11"/>
        <v>4335120</v>
      </c>
      <c r="E63" s="138">
        <v>14450400</v>
      </c>
      <c r="F63" s="111">
        <f t="shared" si="12"/>
        <v>10115280</v>
      </c>
      <c r="G63" s="111">
        <f t="shared" si="13"/>
        <v>5418900</v>
      </c>
      <c r="H63" s="112">
        <f t="shared" si="14"/>
        <v>15534180</v>
      </c>
    </row>
    <row r="64" spans="1:8">
      <c r="A64" s="134">
        <v>38</v>
      </c>
      <c r="B64" s="139" t="s">
        <v>702</v>
      </c>
      <c r="C64" s="111">
        <f t="shared" si="10"/>
        <v>10115280</v>
      </c>
      <c r="D64" s="125">
        <f t="shared" si="11"/>
        <v>4335120</v>
      </c>
      <c r="E64" s="138">
        <v>14450400</v>
      </c>
      <c r="F64" s="111">
        <f t="shared" si="12"/>
        <v>10115280</v>
      </c>
      <c r="G64" s="111">
        <f t="shared" si="13"/>
        <v>5418900</v>
      </c>
      <c r="H64" s="112">
        <f t="shared" si="14"/>
        <v>15534180</v>
      </c>
    </row>
    <row r="65" spans="1:8">
      <c r="A65" s="134">
        <v>39</v>
      </c>
      <c r="B65" s="139" t="s">
        <v>703</v>
      </c>
      <c r="C65" s="111">
        <f t="shared" si="10"/>
        <v>10115280</v>
      </c>
      <c r="D65" s="125">
        <f t="shared" si="11"/>
        <v>4335120</v>
      </c>
      <c r="E65" s="138">
        <v>14450400</v>
      </c>
      <c r="F65" s="111">
        <f t="shared" si="12"/>
        <v>10115280</v>
      </c>
      <c r="G65" s="111">
        <f t="shared" si="13"/>
        <v>5418900</v>
      </c>
      <c r="H65" s="112">
        <f t="shared" si="14"/>
        <v>15534180</v>
      </c>
    </row>
    <row r="66" spans="1:8">
      <c r="A66" s="134">
        <v>40</v>
      </c>
      <c r="B66" s="139" t="s">
        <v>704</v>
      </c>
      <c r="C66" s="111">
        <f t="shared" si="10"/>
        <v>10115280</v>
      </c>
      <c r="D66" s="125">
        <f t="shared" si="11"/>
        <v>4335120</v>
      </c>
      <c r="E66" s="138">
        <v>14450400</v>
      </c>
      <c r="F66" s="111">
        <f t="shared" si="12"/>
        <v>10115280</v>
      </c>
      <c r="G66" s="111">
        <f t="shared" si="13"/>
        <v>5418900</v>
      </c>
      <c r="H66" s="112">
        <f t="shared" si="14"/>
        <v>15534180</v>
      </c>
    </row>
    <row r="67" spans="1:8">
      <c r="A67" s="134">
        <v>41</v>
      </c>
      <c r="B67" s="139" t="s">
        <v>705</v>
      </c>
      <c r="C67" s="111">
        <f t="shared" si="10"/>
        <v>10115280</v>
      </c>
      <c r="D67" s="125">
        <f t="shared" si="11"/>
        <v>4335120</v>
      </c>
      <c r="E67" s="138">
        <v>14450400</v>
      </c>
      <c r="F67" s="111">
        <f t="shared" si="12"/>
        <v>10115280</v>
      </c>
      <c r="G67" s="111">
        <f t="shared" si="13"/>
        <v>5418900</v>
      </c>
      <c r="H67" s="112">
        <f t="shared" si="14"/>
        <v>15534180</v>
      </c>
    </row>
    <row r="68" spans="1:8">
      <c r="A68" s="134">
        <v>42</v>
      </c>
      <c r="B68" s="139" t="s">
        <v>706</v>
      </c>
      <c r="C68" s="111">
        <f t="shared" si="10"/>
        <v>10115280</v>
      </c>
      <c r="D68" s="125">
        <f t="shared" si="11"/>
        <v>4335120</v>
      </c>
      <c r="E68" s="138">
        <v>14450400</v>
      </c>
      <c r="F68" s="111">
        <f t="shared" si="12"/>
        <v>10115280</v>
      </c>
      <c r="G68" s="111">
        <f t="shared" si="13"/>
        <v>5418900</v>
      </c>
      <c r="H68" s="112">
        <f t="shared" si="14"/>
        <v>15534180</v>
      </c>
    </row>
    <row r="69" spans="1:8">
      <c r="A69" s="134">
        <v>43</v>
      </c>
      <c r="B69" s="139" t="s">
        <v>707</v>
      </c>
      <c r="C69" s="111">
        <f t="shared" si="10"/>
        <v>10115280</v>
      </c>
      <c r="D69" s="125">
        <f t="shared" si="11"/>
        <v>4335120</v>
      </c>
      <c r="E69" s="138">
        <v>14450400</v>
      </c>
      <c r="F69" s="111">
        <f t="shared" si="12"/>
        <v>10115280</v>
      </c>
      <c r="G69" s="111">
        <f t="shared" si="13"/>
        <v>5418900</v>
      </c>
      <c r="H69" s="112">
        <f t="shared" si="14"/>
        <v>15534180</v>
      </c>
    </row>
    <row r="70" spans="1:8">
      <c r="A70" s="134">
        <v>44</v>
      </c>
      <c r="B70" s="139" t="s">
        <v>708</v>
      </c>
      <c r="C70" s="111">
        <f t="shared" si="10"/>
        <v>10115280</v>
      </c>
      <c r="D70" s="125">
        <f t="shared" si="11"/>
        <v>4335120</v>
      </c>
      <c r="E70" s="138">
        <v>14450400</v>
      </c>
      <c r="F70" s="111">
        <f t="shared" si="12"/>
        <v>10115280</v>
      </c>
      <c r="G70" s="111">
        <f t="shared" si="13"/>
        <v>5418900</v>
      </c>
      <c r="H70" s="112">
        <f t="shared" si="14"/>
        <v>15534180</v>
      </c>
    </row>
    <row r="71" spans="1:8">
      <c r="A71" s="134">
        <v>45</v>
      </c>
      <c r="B71" s="139" t="s">
        <v>709</v>
      </c>
      <c r="C71" s="111">
        <f t="shared" si="10"/>
        <v>10115280</v>
      </c>
      <c r="D71" s="125">
        <f t="shared" si="11"/>
        <v>4335120</v>
      </c>
      <c r="E71" s="138">
        <v>14450400</v>
      </c>
      <c r="F71" s="111">
        <f t="shared" si="12"/>
        <v>10115280</v>
      </c>
      <c r="G71" s="111">
        <f t="shared" si="13"/>
        <v>5418900</v>
      </c>
      <c r="H71" s="112">
        <f t="shared" si="14"/>
        <v>15534180</v>
      </c>
    </row>
    <row r="72" spans="1:8">
      <c r="A72" s="134">
        <v>46</v>
      </c>
      <c r="B72" s="139" t="s">
        <v>710</v>
      </c>
      <c r="C72" s="111">
        <f t="shared" si="10"/>
        <v>10115280</v>
      </c>
      <c r="D72" s="125">
        <f t="shared" si="11"/>
        <v>4335120</v>
      </c>
      <c r="E72" s="138">
        <v>14450400</v>
      </c>
      <c r="F72" s="111">
        <f t="shared" si="12"/>
        <v>10115280</v>
      </c>
      <c r="G72" s="111">
        <f t="shared" si="13"/>
        <v>5418900</v>
      </c>
      <c r="H72" s="112">
        <f t="shared" si="14"/>
        <v>15534180</v>
      </c>
    </row>
    <row r="73" spans="1:8" ht="15.75" thickBot="1">
      <c r="A73" s="141">
        <v>47</v>
      </c>
      <c r="B73" s="142" t="s">
        <v>711</v>
      </c>
      <c r="C73" s="114">
        <f t="shared" si="10"/>
        <v>10115280</v>
      </c>
      <c r="D73" s="129">
        <f t="shared" si="11"/>
        <v>4335120</v>
      </c>
      <c r="E73" s="143">
        <v>14450400</v>
      </c>
      <c r="F73" s="114">
        <f t="shared" si="12"/>
        <v>10115280</v>
      </c>
      <c r="G73" s="114">
        <f t="shared" si="13"/>
        <v>5418900</v>
      </c>
      <c r="H73" s="115">
        <f t="shared" si="14"/>
        <v>15534180</v>
      </c>
    </row>
  </sheetData>
  <mergeCells count="12">
    <mergeCell ref="H5:H6"/>
    <mergeCell ref="A1:H1"/>
    <mergeCell ref="A2:H2"/>
    <mergeCell ref="A4:A6"/>
    <mergeCell ref="B4:B6"/>
    <mergeCell ref="C4:E4"/>
    <mergeCell ref="F4:H4"/>
    <mergeCell ref="C5:C6"/>
    <mergeCell ref="D5:D6"/>
    <mergeCell ref="E5:E6"/>
    <mergeCell ref="F5:F6"/>
    <mergeCell ref="G5:G6"/>
  </mergeCells>
  <pageMargins left="0.95" right="0.28000000000000003" top="0.74803149606299213" bottom="0.74803149606299213" header="0.31496062992125984" footer="0.31496062992125984"/>
  <pageSetup paperSize="9" scale="85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73"/>
  <sheetViews>
    <sheetView view="pageBreakPreview" topLeftCell="A34" zoomScale="60" workbookViewId="0">
      <selection activeCell="C5" sqref="C5:C6"/>
    </sheetView>
  </sheetViews>
  <sheetFormatPr defaultRowHeight="15"/>
  <cols>
    <col min="1" max="1" width="6.140625" customWidth="1"/>
    <col min="2" max="2" width="54" customWidth="1"/>
    <col min="3" max="3" width="14.5703125" customWidth="1"/>
    <col min="4" max="4" width="14.42578125" customWidth="1"/>
    <col min="5" max="5" width="15.42578125" customWidth="1"/>
  </cols>
  <sheetData>
    <row r="1" spans="1:5" ht="18.75">
      <c r="A1" s="716" t="s">
        <v>2081</v>
      </c>
      <c r="B1" s="716"/>
      <c r="C1" s="716"/>
      <c r="D1" s="716"/>
      <c r="E1" s="716"/>
    </row>
    <row r="2" spans="1:5" ht="23.25">
      <c r="A2" s="700" t="s">
        <v>1</v>
      </c>
      <c r="B2" s="700"/>
      <c r="C2" s="700"/>
      <c r="D2" s="700"/>
      <c r="E2" s="700"/>
    </row>
    <row r="3" spans="1:5" ht="15.75" thickBot="1"/>
    <row r="4" spans="1:5" ht="15.75" thickBot="1">
      <c r="A4" s="703" t="s">
        <v>86</v>
      </c>
      <c r="B4" s="706" t="s">
        <v>6</v>
      </c>
      <c r="C4" s="709" t="s">
        <v>571</v>
      </c>
      <c r="D4" s="709"/>
      <c r="E4" s="735"/>
    </row>
    <row r="5" spans="1:5" ht="15" customHeight="1">
      <c r="A5" s="704"/>
      <c r="B5" s="707"/>
      <c r="C5" s="710" t="s">
        <v>3</v>
      </c>
      <c r="D5" s="712" t="s">
        <v>4</v>
      </c>
      <c r="E5" s="701" t="s">
        <v>5</v>
      </c>
    </row>
    <row r="6" spans="1:5" ht="15.75" thickBot="1">
      <c r="A6" s="705"/>
      <c r="B6" s="708"/>
      <c r="C6" s="711"/>
      <c r="D6" s="713"/>
      <c r="E6" s="702"/>
    </row>
    <row r="7" spans="1:5" ht="15.75" thickBot="1">
      <c r="A7" s="171">
        <v>1</v>
      </c>
      <c r="B7" s="11">
        <v>2</v>
      </c>
      <c r="C7" s="12">
        <v>3</v>
      </c>
      <c r="D7" s="12">
        <v>4</v>
      </c>
      <c r="E7" s="163">
        <v>5</v>
      </c>
    </row>
    <row r="8" spans="1:5">
      <c r="A8" s="131"/>
      <c r="B8" s="132"/>
      <c r="C8" s="132"/>
      <c r="D8" s="132"/>
      <c r="E8" s="133"/>
    </row>
    <row r="9" spans="1:5">
      <c r="A9" s="134"/>
      <c r="B9" s="135" t="s">
        <v>712</v>
      </c>
      <c r="C9" s="119"/>
      <c r="D9" s="119"/>
      <c r="E9" s="120"/>
    </row>
    <row r="10" spans="1:5">
      <c r="A10" s="136" t="s">
        <v>90</v>
      </c>
      <c r="B10" s="135" t="s">
        <v>651</v>
      </c>
      <c r="C10" s="119"/>
      <c r="D10" s="119"/>
      <c r="E10" s="120"/>
    </row>
    <row r="11" spans="1:5">
      <c r="A11" s="134">
        <v>1</v>
      </c>
      <c r="B11" s="137" t="s">
        <v>652</v>
      </c>
      <c r="C11" s="111">
        <f>0.7*E11</f>
        <v>1952999.9999999998</v>
      </c>
      <c r="D11" s="125">
        <f>0.3*E11</f>
        <v>837000</v>
      </c>
      <c r="E11" s="175">
        <f>2232000*1.25</f>
        <v>2790000</v>
      </c>
    </row>
    <row r="12" spans="1:5">
      <c r="A12" s="134">
        <v>2</v>
      </c>
      <c r="B12" s="137" t="s">
        <v>653</v>
      </c>
      <c r="C12" s="111">
        <f t="shared" ref="C12:C22" si="0">0.7*E12</f>
        <v>1952999.9999999998</v>
      </c>
      <c r="D12" s="125">
        <f t="shared" ref="D12:D22" si="1">0.3*E12</f>
        <v>837000</v>
      </c>
      <c r="E12" s="175">
        <f>2232000*1.25</f>
        <v>2790000</v>
      </c>
    </row>
    <row r="13" spans="1:5">
      <c r="A13" s="134">
        <v>3</v>
      </c>
      <c r="B13" s="137" t="s">
        <v>654</v>
      </c>
      <c r="C13" s="111">
        <f t="shared" si="0"/>
        <v>1952999.9999999998</v>
      </c>
      <c r="D13" s="125">
        <f t="shared" si="1"/>
        <v>837000</v>
      </c>
      <c r="E13" s="175">
        <f>2232000*1.25</f>
        <v>2790000</v>
      </c>
    </row>
    <row r="14" spans="1:5">
      <c r="A14" s="134">
        <v>4</v>
      </c>
      <c r="B14" s="137" t="s">
        <v>655</v>
      </c>
      <c r="C14" s="111">
        <f t="shared" si="0"/>
        <v>1952999.9999999998</v>
      </c>
      <c r="D14" s="125">
        <f t="shared" si="1"/>
        <v>837000</v>
      </c>
      <c r="E14" s="175">
        <f>2232000*1.25</f>
        <v>2790000</v>
      </c>
    </row>
    <row r="15" spans="1:5">
      <c r="A15" s="134">
        <v>5</v>
      </c>
      <c r="B15" s="137" t="s">
        <v>656</v>
      </c>
      <c r="C15" s="111">
        <f t="shared" si="0"/>
        <v>2277187.5</v>
      </c>
      <c r="D15" s="125">
        <f t="shared" si="1"/>
        <v>975937.5</v>
      </c>
      <c r="E15" s="175">
        <f>2602500*1.25</f>
        <v>3253125</v>
      </c>
    </row>
    <row r="16" spans="1:5">
      <c r="A16" s="134">
        <v>6</v>
      </c>
      <c r="B16" s="137" t="s">
        <v>657</v>
      </c>
      <c r="C16" s="111">
        <f t="shared" si="0"/>
        <v>2277187.5</v>
      </c>
      <c r="D16" s="125">
        <f t="shared" si="1"/>
        <v>975937.5</v>
      </c>
      <c r="E16" s="175">
        <f t="shared" ref="E16:E22" si="2">2602500*1.25</f>
        <v>3253125</v>
      </c>
    </row>
    <row r="17" spans="1:5">
      <c r="A17" s="134">
        <v>7</v>
      </c>
      <c r="B17" s="137" t="s">
        <v>658</v>
      </c>
      <c r="C17" s="111">
        <f t="shared" si="0"/>
        <v>2277187.5</v>
      </c>
      <c r="D17" s="125">
        <f t="shared" si="1"/>
        <v>975937.5</v>
      </c>
      <c r="E17" s="175">
        <f t="shared" si="2"/>
        <v>3253125</v>
      </c>
    </row>
    <row r="18" spans="1:5">
      <c r="A18" s="134">
        <v>8</v>
      </c>
      <c r="B18" s="137" t="s">
        <v>659</v>
      </c>
      <c r="C18" s="111">
        <f t="shared" si="0"/>
        <v>2277187.5</v>
      </c>
      <c r="D18" s="125">
        <f t="shared" si="1"/>
        <v>975937.5</v>
      </c>
      <c r="E18" s="175">
        <f t="shared" si="2"/>
        <v>3253125</v>
      </c>
    </row>
    <row r="19" spans="1:5">
      <c r="A19" s="134">
        <v>9</v>
      </c>
      <c r="B19" s="137" t="s">
        <v>660</v>
      </c>
      <c r="C19" s="111">
        <f t="shared" si="0"/>
        <v>2277187.5</v>
      </c>
      <c r="D19" s="125">
        <f t="shared" si="1"/>
        <v>975937.5</v>
      </c>
      <c r="E19" s="175">
        <f t="shared" si="2"/>
        <v>3253125</v>
      </c>
    </row>
    <row r="20" spans="1:5">
      <c r="A20" s="134">
        <v>10</v>
      </c>
      <c r="B20" s="137" t="s">
        <v>460</v>
      </c>
      <c r="C20" s="111">
        <f t="shared" si="0"/>
        <v>2277187.5</v>
      </c>
      <c r="D20" s="125">
        <f t="shared" si="1"/>
        <v>975937.5</v>
      </c>
      <c r="E20" s="175">
        <f t="shared" si="2"/>
        <v>3253125</v>
      </c>
    </row>
    <row r="21" spans="1:5">
      <c r="A21" s="134">
        <v>11</v>
      </c>
      <c r="B21" s="137" t="s">
        <v>661</v>
      </c>
      <c r="C21" s="111">
        <f t="shared" si="0"/>
        <v>2277187.5</v>
      </c>
      <c r="D21" s="125">
        <f t="shared" si="1"/>
        <v>975937.5</v>
      </c>
      <c r="E21" s="175">
        <f t="shared" si="2"/>
        <v>3253125</v>
      </c>
    </row>
    <row r="22" spans="1:5">
      <c r="A22" s="134">
        <v>12</v>
      </c>
      <c r="B22" s="137" t="s">
        <v>662</v>
      </c>
      <c r="C22" s="111">
        <f t="shared" si="0"/>
        <v>2277187.5</v>
      </c>
      <c r="D22" s="125">
        <f t="shared" si="1"/>
        <v>975937.5</v>
      </c>
      <c r="E22" s="175">
        <f t="shared" si="2"/>
        <v>3253125</v>
      </c>
    </row>
    <row r="23" spans="1:5">
      <c r="A23" s="134"/>
      <c r="B23" s="137"/>
      <c r="C23" s="111"/>
      <c r="D23" s="125"/>
      <c r="E23" s="175"/>
    </row>
    <row r="24" spans="1:5">
      <c r="A24" s="136" t="s">
        <v>92</v>
      </c>
      <c r="B24" s="135" t="s">
        <v>663</v>
      </c>
      <c r="C24" s="119"/>
      <c r="D24" s="119"/>
      <c r="E24" s="175"/>
    </row>
    <row r="25" spans="1:5">
      <c r="A25" s="134">
        <v>1</v>
      </c>
      <c r="B25" s="137" t="s">
        <v>664</v>
      </c>
      <c r="C25" s="111">
        <f t="shared" ref="C25:C33" si="3">0.7*E25</f>
        <v>3923499.9999999995</v>
      </c>
      <c r="D25" s="125">
        <f t="shared" ref="D25:D33" si="4">0.3*E25</f>
        <v>1681500</v>
      </c>
      <c r="E25" s="175">
        <f>4484000*1.25</f>
        <v>5605000</v>
      </c>
    </row>
    <row r="26" spans="1:5">
      <c r="A26" s="134">
        <v>2</v>
      </c>
      <c r="B26" s="137" t="s">
        <v>665</v>
      </c>
      <c r="C26" s="111">
        <f t="shared" si="3"/>
        <v>3923499.9999999995</v>
      </c>
      <c r="D26" s="125">
        <f t="shared" si="4"/>
        <v>1681500</v>
      </c>
      <c r="E26" s="175">
        <f>4484000*1.25</f>
        <v>5605000</v>
      </c>
    </row>
    <row r="27" spans="1:5">
      <c r="A27" s="134">
        <v>3</v>
      </c>
      <c r="B27" s="137" t="s">
        <v>666</v>
      </c>
      <c r="C27" s="111">
        <f t="shared" si="3"/>
        <v>3923499.9999999995</v>
      </c>
      <c r="D27" s="125">
        <f t="shared" si="4"/>
        <v>1681500</v>
      </c>
      <c r="E27" s="175">
        <f>4484000*1.25</f>
        <v>5605000</v>
      </c>
    </row>
    <row r="28" spans="1:5">
      <c r="A28" s="134">
        <v>4</v>
      </c>
      <c r="B28" s="137" t="s">
        <v>667</v>
      </c>
      <c r="C28" s="111">
        <f t="shared" si="3"/>
        <v>5033525</v>
      </c>
      <c r="D28" s="125">
        <f t="shared" si="4"/>
        <v>2157225</v>
      </c>
      <c r="E28" s="175">
        <f t="shared" ref="E28:E33" si="5">5752600*1.25</f>
        <v>7190750</v>
      </c>
    </row>
    <row r="29" spans="1:5">
      <c r="A29" s="134">
        <v>5</v>
      </c>
      <c r="B29" s="137" t="s">
        <v>668</v>
      </c>
      <c r="C29" s="111">
        <f t="shared" si="3"/>
        <v>5033525</v>
      </c>
      <c r="D29" s="125">
        <f t="shared" si="4"/>
        <v>2157225</v>
      </c>
      <c r="E29" s="175">
        <f t="shared" si="5"/>
        <v>7190750</v>
      </c>
    </row>
    <row r="30" spans="1:5">
      <c r="A30" s="134">
        <v>6</v>
      </c>
      <c r="B30" s="137" t="s">
        <v>669</v>
      </c>
      <c r="C30" s="111">
        <f t="shared" si="3"/>
        <v>5033525</v>
      </c>
      <c r="D30" s="125">
        <f t="shared" si="4"/>
        <v>2157225</v>
      </c>
      <c r="E30" s="175">
        <f t="shared" si="5"/>
        <v>7190750</v>
      </c>
    </row>
    <row r="31" spans="1:5">
      <c r="A31" s="134">
        <v>7</v>
      </c>
      <c r="B31" s="137" t="s">
        <v>670</v>
      </c>
      <c r="C31" s="111">
        <f t="shared" si="3"/>
        <v>5033525</v>
      </c>
      <c r="D31" s="125">
        <f t="shared" si="4"/>
        <v>2157225</v>
      </c>
      <c r="E31" s="175">
        <f t="shared" si="5"/>
        <v>7190750</v>
      </c>
    </row>
    <row r="32" spans="1:5">
      <c r="A32" s="134">
        <v>8</v>
      </c>
      <c r="B32" s="139" t="s">
        <v>671</v>
      </c>
      <c r="C32" s="111">
        <f t="shared" si="3"/>
        <v>5033525</v>
      </c>
      <c r="D32" s="125">
        <f t="shared" si="4"/>
        <v>2157225</v>
      </c>
      <c r="E32" s="175">
        <f t="shared" si="5"/>
        <v>7190750</v>
      </c>
    </row>
    <row r="33" spans="1:5">
      <c r="A33" s="134">
        <v>9</v>
      </c>
      <c r="B33" s="139" t="s">
        <v>672</v>
      </c>
      <c r="C33" s="111">
        <f t="shared" si="3"/>
        <v>5033525</v>
      </c>
      <c r="D33" s="125">
        <f t="shared" si="4"/>
        <v>2157225</v>
      </c>
      <c r="E33" s="175">
        <f t="shared" si="5"/>
        <v>7190750</v>
      </c>
    </row>
    <row r="34" spans="1:5">
      <c r="A34" s="134"/>
      <c r="B34" s="139"/>
      <c r="C34" s="111"/>
      <c r="D34" s="125"/>
      <c r="E34" s="175"/>
    </row>
    <row r="35" spans="1:5">
      <c r="A35" s="136" t="s">
        <v>99</v>
      </c>
      <c r="B35" s="140" t="s">
        <v>673</v>
      </c>
      <c r="C35" s="119"/>
      <c r="D35" s="119"/>
      <c r="E35" s="175"/>
    </row>
    <row r="36" spans="1:5">
      <c r="A36" s="134">
        <v>10</v>
      </c>
      <c r="B36" s="139" t="s">
        <v>674</v>
      </c>
      <c r="C36" s="111">
        <f t="shared" ref="C36:C73" si="6">0.7*E36</f>
        <v>4530312.5</v>
      </c>
      <c r="D36" s="125">
        <f t="shared" ref="D36:D73" si="7">0.3*E36</f>
        <v>1941562.5</v>
      </c>
      <c r="E36" s="175">
        <f>5177500*1.25</f>
        <v>6471875</v>
      </c>
    </row>
    <row r="37" spans="1:5">
      <c r="A37" s="134">
        <v>11</v>
      </c>
      <c r="B37" s="139" t="s">
        <v>675</v>
      </c>
      <c r="C37" s="111">
        <f t="shared" si="6"/>
        <v>4530312.5</v>
      </c>
      <c r="D37" s="125">
        <f t="shared" si="7"/>
        <v>1941562.5</v>
      </c>
      <c r="E37" s="175">
        <f t="shared" ref="E37:E48" si="8">5177500*1.25</f>
        <v>6471875</v>
      </c>
    </row>
    <row r="38" spans="1:5">
      <c r="A38" s="134">
        <v>12</v>
      </c>
      <c r="B38" s="139" t="s">
        <v>676</v>
      </c>
      <c r="C38" s="111">
        <f t="shared" si="6"/>
        <v>4530312.5</v>
      </c>
      <c r="D38" s="125">
        <f t="shared" si="7"/>
        <v>1941562.5</v>
      </c>
      <c r="E38" s="175">
        <f t="shared" si="8"/>
        <v>6471875</v>
      </c>
    </row>
    <row r="39" spans="1:5">
      <c r="A39" s="134">
        <v>13</v>
      </c>
      <c r="B39" s="139" t="s">
        <v>677</v>
      </c>
      <c r="C39" s="111">
        <f t="shared" si="6"/>
        <v>4530312.5</v>
      </c>
      <c r="D39" s="125">
        <f t="shared" si="7"/>
        <v>1941562.5</v>
      </c>
      <c r="E39" s="175">
        <f t="shared" si="8"/>
        <v>6471875</v>
      </c>
    </row>
    <row r="40" spans="1:5">
      <c r="A40" s="134">
        <v>14</v>
      </c>
      <c r="B40" s="139" t="s">
        <v>678</v>
      </c>
      <c r="C40" s="111">
        <f t="shared" si="6"/>
        <v>4530312.5</v>
      </c>
      <c r="D40" s="125">
        <f t="shared" si="7"/>
        <v>1941562.5</v>
      </c>
      <c r="E40" s="175">
        <f t="shared" si="8"/>
        <v>6471875</v>
      </c>
    </row>
    <row r="41" spans="1:5">
      <c r="A41" s="134">
        <v>15</v>
      </c>
      <c r="B41" s="139" t="s">
        <v>679</v>
      </c>
      <c r="C41" s="111">
        <f t="shared" si="6"/>
        <v>4530312.5</v>
      </c>
      <c r="D41" s="125">
        <f t="shared" si="7"/>
        <v>1941562.5</v>
      </c>
      <c r="E41" s="175">
        <f t="shared" si="8"/>
        <v>6471875</v>
      </c>
    </row>
    <row r="42" spans="1:5">
      <c r="A42" s="134">
        <v>16</v>
      </c>
      <c r="B42" s="139" t="s">
        <v>680</v>
      </c>
      <c r="C42" s="111">
        <f t="shared" si="6"/>
        <v>4530312.5</v>
      </c>
      <c r="D42" s="125">
        <f t="shared" si="7"/>
        <v>1941562.5</v>
      </c>
      <c r="E42" s="175">
        <f t="shared" si="8"/>
        <v>6471875</v>
      </c>
    </row>
    <row r="43" spans="1:5">
      <c r="A43" s="134">
        <v>17</v>
      </c>
      <c r="B43" s="139" t="s">
        <v>681</v>
      </c>
      <c r="C43" s="111">
        <f t="shared" si="6"/>
        <v>4530312.5</v>
      </c>
      <c r="D43" s="125">
        <f t="shared" si="7"/>
        <v>1941562.5</v>
      </c>
      <c r="E43" s="175">
        <f t="shared" si="8"/>
        <v>6471875</v>
      </c>
    </row>
    <row r="44" spans="1:5">
      <c r="A44" s="134">
        <v>18</v>
      </c>
      <c r="B44" s="139" t="s">
        <v>682</v>
      </c>
      <c r="C44" s="111">
        <f t="shared" si="6"/>
        <v>4530312.5</v>
      </c>
      <c r="D44" s="125">
        <f t="shared" si="7"/>
        <v>1941562.5</v>
      </c>
      <c r="E44" s="175">
        <f t="shared" si="8"/>
        <v>6471875</v>
      </c>
    </row>
    <row r="45" spans="1:5">
      <c r="A45" s="134">
        <v>19</v>
      </c>
      <c r="B45" s="139" t="s">
        <v>683</v>
      </c>
      <c r="C45" s="111">
        <f t="shared" si="6"/>
        <v>4530312.5</v>
      </c>
      <c r="D45" s="125">
        <f t="shared" si="7"/>
        <v>1941562.5</v>
      </c>
      <c r="E45" s="175">
        <f t="shared" si="8"/>
        <v>6471875</v>
      </c>
    </row>
    <row r="46" spans="1:5">
      <c r="A46" s="134">
        <v>20</v>
      </c>
      <c r="B46" s="139" t="s">
        <v>684</v>
      </c>
      <c r="C46" s="111">
        <f t="shared" si="6"/>
        <v>4530312.5</v>
      </c>
      <c r="D46" s="125">
        <f t="shared" si="7"/>
        <v>1941562.5</v>
      </c>
      <c r="E46" s="175">
        <f t="shared" si="8"/>
        <v>6471875</v>
      </c>
    </row>
    <row r="47" spans="1:5">
      <c r="A47" s="134">
        <v>21</v>
      </c>
      <c r="B47" s="139" t="s">
        <v>685</v>
      </c>
      <c r="C47" s="111">
        <f t="shared" si="6"/>
        <v>4530312.5</v>
      </c>
      <c r="D47" s="125">
        <f t="shared" si="7"/>
        <v>1941562.5</v>
      </c>
      <c r="E47" s="175">
        <f t="shared" si="8"/>
        <v>6471875</v>
      </c>
    </row>
    <row r="48" spans="1:5">
      <c r="A48" s="134">
        <v>22</v>
      </c>
      <c r="B48" s="139" t="s">
        <v>686</v>
      </c>
      <c r="C48" s="111">
        <f t="shared" si="6"/>
        <v>4530312.5</v>
      </c>
      <c r="D48" s="125">
        <f t="shared" si="7"/>
        <v>1941562.5</v>
      </c>
      <c r="E48" s="175">
        <f t="shared" si="8"/>
        <v>6471875</v>
      </c>
    </row>
    <row r="49" spans="1:5">
      <c r="A49" s="134">
        <v>23</v>
      </c>
      <c r="B49" s="139" t="s">
        <v>687</v>
      </c>
      <c r="C49" s="111">
        <f t="shared" si="6"/>
        <v>5601750</v>
      </c>
      <c r="D49" s="125">
        <f t="shared" si="7"/>
        <v>2400750</v>
      </c>
      <c r="E49" s="175">
        <f>6402000*1.25</f>
        <v>8002500</v>
      </c>
    </row>
    <row r="50" spans="1:5">
      <c r="A50" s="134">
        <v>24</v>
      </c>
      <c r="B50" s="139" t="s">
        <v>688</v>
      </c>
      <c r="C50" s="111">
        <f t="shared" si="6"/>
        <v>5601750</v>
      </c>
      <c r="D50" s="125">
        <f t="shared" si="7"/>
        <v>2400750</v>
      </c>
      <c r="E50" s="175">
        <f t="shared" ref="E50:E55" si="9">6402000*1.25</f>
        <v>8002500</v>
      </c>
    </row>
    <row r="51" spans="1:5">
      <c r="A51" s="134">
        <v>25</v>
      </c>
      <c r="B51" s="139" t="s">
        <v>689</v>
      </c>
      <c r="C51" s="111">
        <f t="shared" si="6"/>
        <v>5601750</v>
      </c>
      <c r="D51" s="125">
        <f t="shared" si="7"/>
        <v>2400750</v>
      </c>
      <c r="E51" s="175">
        <f t="shared" si="9"/>
        <v>8002500</v>
      </c>
    </row>
    <row r="52" spans="1:5">
      <c r="A52" s="134">
        <v>26</v>
      </c>
      <c r="B52" s="139" t="s">
        <v>690</v>
      </c>
      <c r="C52" s="111">
        <f t="shared" si="6"/>
        <v>5601750</v>
      </c>
      <c r="D52" s="125">
        <f t="shared" si="7"/>
        <v>2400750</v>
      </c>
      <c r="E52" s="175">
        <f t="shared" si="9"/>
        <v>8002500</v>
      </c>
    </row>
    <row r="53" spans="1:5">
      <c r="A53" s="134">
        <v>27</v>
      </c>
      <c r="B53" s="139" t="s">
        <v>691</v>
      </c>
      <c r="C53" s="111">
        <f t="shared" si="6"/>
        <v>5601750</v>
      </c>
      <c r="D53" s="125">
        <f t="shared" si="7"/>
        <v>2400750</v>
      </c>
      <c r="E53" s="175">
        <f t="shared" si="9"/>
        <v>8002500</v>
      </c>
    </row>
    <row r="54" spans="1:5">
      <c r="A54" s="134">
        <v>28</v>
      </c>
      <c r="B54" s="139" t="s">
        <v>692</v>
      </c>
      <c r="C54" s="111">
        <f t="shared" si="6"/>
        <v>5601750</v>
      </c>
      <c r="D54" s="125">
        <f t="shared" si="7"/>
        <v>2400750</v>
      </c>
      <c r="E54" s="175">
        <f t="shared" si="9"/>
        <v>8002500</v>
      </c>
    </row>
    <row r="55" spans="1:5">
      <c r="A55" s="134">
        <v>29</v>
      </c>
      <c r="B55" s="139" t="s">
        <v>693</v>
      </c>
      <c r="C55" s="111">
        <f t="shared" si="6"/>
        <v>5601750</v>
      </c>
      <c r="D55" s="125">
        <f t="shared" si="7"/>
        <v>2400750</v>
      </c>
      <c r="E55" s="175">
        <f t="shared" si="9"/>
        <v>8002500</v>
      </c>
    </row>
    <row r="56" spans="1:5">
      <c r="A56" s="134">
        <v>30</v>
      </c>
      <c r="B56" s="139" t="s">
        <v>694</v>
      </c>
      <c r="C56" s="111">
        <f t="shared" si="6"/>
        <v>9240350</v>
      </c>
      <c r="D56" s="125">
        <f t="shared" si="7"/>
        <v>3960150</v>
      </c>
      <c r="E56" s="175">
        <f>10560400*1.25</f>
        <v>13200500</v>
      </c>
    </row>
    <row r="57" spans="1:5">
      <c r="A57" s="134">
        <v>31</v>
      </c>
      <c r="B57" s="139" t="s">
        <v>695</v>
      </c>
      <c r="C57" s="111">
        <f t="shared" si="6"/>
        <v>9240350</v>
      </c>
      <c r="D57" s="125">
        <f t="shared" si="7"/>
        <v>3960150</v>
      </c>
      <c r="E57" s="175">
        <f t="shared" ref="E57:E62" si="10">10560400*1.25</f>
        <v>13200500</v>
      </c>
    </row>
    <row r="58" spans="1:5">
      <c r="A58" s="134">
        <v>32</v>
      </c>
      <c r="B58" s="139" t="s">
        <v>696</v>
      </c>
      <c r="C58" s="111">
        <f t="shared" si="6"/>
        <v>9240350</v>
      </c>
      <c r="D58" s="125">
        <f t="shared" si="7"/>
        <v>3960150</v>
      </c>
      <c r="E58" s="175">
        <f t="shared" si="10"/>
        <v>13200500</v>
      </c>
    </row>
    <row r="59" spans="1:5">
      <c r="A59" s="134">
        <v>33</v>
      </c>
      <c r="B59" s="139" t="s">
        <v>697</v>
      </c>
      <c r="C59" s="111">
        <f t="shared" si="6"/>
        <v>9240350</v>
      </c>
      <c r="D59" s="125">
        <f t="shared" si="7"/>
        <v>3960150</v>
      </c>
      <c r="E59" s="175">
        <f t="shared" si="10"/>
        <v>13200500</v>
      </c>
    </row>
    <row r="60" spans="1:5">
      <c r="A60" s="134">
        <v>34</v>
      </c>
      <c r="B60" s="139" t="s">
        <v>698</v>
      </c>
      <c r="C60" s="111">
        <f t="shared" si="6"/>
        <v>9240350</v>
      </c>
      <c r="D60" s="125">
        <f t="shared" si="7"/>
        <v>3960150</v>
      </c>
      <c r="E60" s="175">
        <f t="shared" si="10"/>
        <v>13200500</v>
      </c>
    </row>
    <row r="61" spans="1:5">
      <c r="A61" s="134">
        <v>35</v>
      </c>
      <c r="B61" s="139" t="s">
        <v>699</v>
      </c>
      <c r="C61" s="111">
        <f t="shared" si="6"/>
        <v>9240350</v>
      </c>
      <c r="D61" s="125">
        <f t="shared" si="7"/>
        <v>3960150</v>
      </c>
      <c r="E61" s="175">
        <f t="shared" si="10"/>
        <v>13200500</v>
      </c>
    </row>
    <row r="62" spans="1:5">
      <c r="A62" s="134">
        <v>36</v>
      </c>
      <c r="B62" s="139" t="s">
        <v>700</v>
      </c>
      <c r="C62" s="111">
        <f t="shared" si="6"/>
        <v>9240350</v>
      </c>
      <c r="D62" s="125">
        <f t="shared" si="7"/>
        <v>3960150</v>
      </c>
      <c r="E62" s="175">
        <f t="shared" si="10"/>
        <v>13200500</v>
      </c>
    </row>
    <row r="63" spans="1:5">
      <c r="A63" s="134">
        <v>37</v>
      </c>
      <c r="B63" s="139" t="s">
        <v>701</v>
      </c>
      <c r="C63" s="111">
        <f t="shared" si="6"/>
        <v>12644100</v>
      </c>
      <c r="D63" s="125">
        <f t="shared" si="7"/>
        <v>5418900</v>
      </c>
      <c r="E63" s="175">
        <f>14450400*1.25</f>
        <v>18063000</v>
      </c>
    </row>
    <row r="64" spans="1:5">
      <c r="A64" s="134">
        <v>38</v>
      </c>
      <c r="B64" s="139" t="s">
        <v>702</v>
      </c>
      <c r="C64" s="111">
        <f t="shared" si="6"/>
        <v>12644100</v>
      </c>
      <c r="D64" s="125">
        <f t="shared" si="7"/>
        <v>5418900</v>
      </c>
      <c r="E64" s="175">
        <f t="shared" ref="E64:E72" si="11">14450400*1.25</f>
        <v>18063000</v>
      </c>
    </row>
    <row r="65" spans="1:5">
      <c r="A65" s="134">
        <v>39</v>
      </c>
      <c r="B65" s="139" t="s">
        <v>703</v>
      </c>
      <c r="C65" s="111">
        <f t="shared" si="6"/>
        <v>12644100</v>
      </c>
      <c r="D65" s="125">
        <f t="shared" si="7"/>
        <v>5418900</v>
      </c>
      <c r="E65" s="175">
        <f t="shared" si="11"/>
        <v>18063000</v>
      </c>
    </row>
    <row r="66" spans="1:5">
      <c r="A66" s="134">
        <v>40</v>
      </c>
      <c r="B66" s="139" t="s">
        <v>704</v>
      </c>
      <c r="C66" s="111">
        <f t="shared" si="6"/>
        <v>12644100</v>
      </c>
      <c r="D66" s="125">
        <f t="shared" si="7"/>
        <v>5418900</v>
      </c>
      <c r="E66" s="175">
        <f t="shared" si="11"/>
        <v>18063000</v>
      </c>
    </row>
    <row r="67" spans="1:5">
      <c r="A67" s="134">
        <v>41</v>
      </c>
      <c r="B67" s="139" t="s">
        <v>705</v>
      </c>
      <c r="C67" s="111">
        <f t="shared" si="6"/>
        <v>12644100</v>
      </c>
      <c r="D67" s="125">
        <f t="shared" si="7"/>
        <v>5418900</v>
      </c>
      <c r="E67" s="175">
        <f t="shared" si="11"/>
        <v>18063000</v>
      </c>
    </row>
    <row r="68" spans="1:5">
      <c r="A68" s="134">
        <v>42</v>
      </c>
      <c r="B68" s="139" t="s">
        <v>706</v>
      </c>
      <c r="C68" s="111">
        <f t="shared" si="6"/>
        <v>12644100</v>
      </c>
      <c r="D68" s="125">
        <f t="shared" si="7"/>
        <v>5418900</v>
      </c>
      <c r="E68" s="175">
        <f t="shared" si="11"/>
        <v>18063000</v>
      </c>
    </row>
    <row r="69" spans="1:5">
      <c r="A69" s="134">
        <v>43</v>
      </c>
      <c r="B69" s="139" t="s">
        <v>707</v>
      </c>
      <c r="C69" s="111">
        <f t="shared" si="6"/>
        <v>12644100</v>
      </c>
      <c r="D69" s="125">
        <f t="shared" si="7"/>
        <v>5418900</v>
      </c>
      <c r="E69" s="175">
        <f t="shared" si="11"/>
        <v>18063000</v>
      </c>
    </row>
    <row r="70" spans="1:5">
      <c r="A70" s="134">
        <v>44</v>
      </c>
      <c r="B70" s="139" t="s">
        <v>708</v>
      </c>
      <c r="C70" s="111">
        <f t="shared" si="6"/>
        <v>12644100</v>
      </c>
      <c r="D70" s="125">
        <f t="shared" si="7"/>
        <v>5418900</v>
      </c>
      <c r="E70" s="175">
        <f t="shared" si="11"/>
        <v>18063000</v>
      </c>
    </row>
    <row r="71" spans="1:5">
      <c r="A71" s="134">
        <v>45</v>
      </c>
      <c r="B71" s="139" t="s">
        <v>709</v>
      </c>
      <c r="C71" s="111">
        <f t="shared" si="6"/>
        <v>12644100</v>
      </c>
      <c r="D71" s="125">
        <f t="shared" si="7"/>
        <v>5418900</v>
      </c>
      <c r="E71" s="175">
        <f t="shared" si="11"/>
        <v>18063000</v>
      </c>
    </row>
    <row r="72" spans="1:5">
      <c r="A72" s="134">
        <v>46</v>
      </c>
      <c r="B72" s="139" t="s">
        <v>710</v>
      </c>
      <c r="C72" s="111">
        <f t="shared" si="6"/>
        <v>12644100</v>
      </c>
      <c r="D72" s="125">
        <f t="shared" si="7"/>
        <v>5418900</v>
      </c>
      <c r="E72" s="175">
        <f t="shared" si="11"/>
        <v>18063000</v>
      </c>
    </row>
    <row r="73" spans="1:5" ht="15.75" thickBot="1">
      <c r="A73" s="141">
        <v>47</v>
      </c>
      <c r="B73" s="142" t="s">
        <v>711</v>
      </c>
      <c r="C73" s="114">
        <f t="shared" si="6"/>
        <v>12644100</v>
      </c>
      <c r="D73" s="129">
        <f t="shared" si="7"/>
        <v>5418900</v>
      </c>
      <c r="E73" s="176">
        <f>14450400*1.25</f>
        <v>18063000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0866141732283472" right="0.27559055118110237" top="0.74803149606299213" bottom="0.74803149606299213" header="0.31496062992125984" footer="0.31496062992125984"/>
  <pageSetup paperSize="9" scale="85" orientation="portrait" horizontalDpi="4294967293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8"/>
  <sheetViews>
    <sheetView view="pageBreakPreview" zoomScale="60" workbookViewId="0">
      <selection activeCell="B11" sqref="B11"/>
    </sheetView>
  </sheetViews>
  <sheetFormatPr defaultRowHeight="15"/>
  <cols>
    <col min="1" max="1" width="6.5703125" customWidth="1"/>
    <col min="2" max="2" width="50" customWidth="1"/>
    <col min="3" max="3" width="12.5703125" customWidth="1"/>
    <col min="4" max="4" width="15.42578125" customWidth="1"/>
    <col min="5" max="5" width="11.85546875" customWidth="1"/>
  </cols>
  <sheetData>
    <row r="1" spans="1:5" ht="21">
      <c r="A1" s="736" t="s">
        <v>727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 ht="15.75" thickBot="1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179"/>
      <c r="B8" s="180"/>
      <c r="C8" s="180"/>
      <c r="D8" s="180"/>
      <c r="E8" s="181"/>
    </row>
    <row r="9" spans="1:5">
      <c r="A9" s="182">
        <v>1</v>
      </c>
      <c r="B9" s="183" t="s">
        <v>728</v>
      </c>
      <c r="C9" s="563">
        <v>132</v>
      </c>
      <c r="D9" s="564">
        <f t="shared" ref="D9:D28" si="0">E9-C9</f>
        <v>18</v>
      </c>
      <c r="E9" s="565">
        <v>150</v>
      </c>
    </row>
    <row r="10" spans="1:5">
      <c r="A10" s="182">
        <v>2</v>
      </c>
      <c r="B10" s="183" t="s">
        <v>729</v>
      </c>
      <c r="C10" s="563">
        <v>15720</v>
      </c>
      <c r="D10" s="564">
        <f t="shared" si="0"/>
        <v>480</v>
      </c>
      <c r="E10" s="565">
        <v>16200</v>
      </c>
    </row>
    <row r="11" spans="1:5">
      <c r="A11" s="182">
        <v>3</v>
      </c>
      <c r="B11" s="183" t="s">
        <v>730</v>
      </c>
      <c r="C11" s="563">
        <v>804</v>
      </c>
      <c r="D11" s="564">
        <f t="shared" si="0"/>
        <v>96</v>
      </c>
      <c r="E11" s="565">
        <v>900</v>
      </c>
    </row>
    <row r="12" spans="1:5">
      <c r="A12" s="182">
        <v>4</v>
      </c>
      <c r="B12" s="183" t="s">
        <v>731</v>
      </c>
      <c r="C12" s="563">
        <v>960</v>
      </c>
      <c r="D12" s="564">
        <f t="shared" si="0"/>
        <v>120</v>
      </c>
      <c r="E12" s="565">
        <v>1080</v>
      </c>
    </row>
    <row r="13" spans="1:5">
      <c r="A13" s="182">
        <v>5</v>
      </c>
      <c r="B13" s="183" t="s">
        <v>732</v>
      </c>
      <c r="C13" s="563">
        <v>2940</v>
      </c>
      <c r="D13" s="564">
        <f t="shared" si="0"/>
        <v>180</v>
      </c>
      <c r="E13" s="565">
        <v>3120</v>
      </c>
    </row>
    <row r="14" spans="1:5">
      <c r="A14" s="182">
        <v>6</v>
      </c>
      <c r="B14" s="183" t="s">
        <v>733</v>
      </c>
      <c r="C14" s="563">
        <v>900</v>
      </c>
      <c r="D14" s="564">
        <f t="shared" si="0"/>
        <v>60</v>
      </c>
      <c r="E14" s="565">
        <v>960</v>
      </c>
    </row>
    <row r="15" spans="1:5">
      <c r="A15" s="182">
        <v>7</v>
      </c>
      <c r="B15" s="183" t="s">
        <v>734</v>
      </c>
      <c r="C15" s="563">
        <v>852</v>
      </c>
      <c r="D15" s="564">
        <f t="shared" si="0"/>
        <v>108</v>
      </c>
      <c r="E15" s="565">
        <v>960</v>
      </c>
    </row>
    <row r="16" spans="1:5">
      <c r="A16" s="182">
        <v>8</v>
      </c>
      <c r="B16" s="183" t="s">
        <v>735</v>
      </c>
      <c r="C16" s="563">
        <v>1236</v>
      </c>
      <c r="D16" s="564">
        <f t="shared" si="0"/>
        <v>84</v>
      </c>
      <c r="E16" s="565">
        <v>1320</v>
      </c>
    </row>
    <row r="17" spans="1:5">
      <c r="A17" s="182">
        <v>9</v>
      </c>
      <c r="B17" s="183" t="s">
        <v>736</v>
      </c>
      <c r="C17" s="563">
        <v>1140</v>
      </c>
      <c r="D17" s="564">
        <f t="shared" si="0"/>
        <v>60</v>
      </c>
      <c r="E17" s="565">
        <v>1200</v>
      </c>
    </row>
    <row r="18" spans="1:5">
      <c r="A18" s="182">
        <v>10</v>
      </c>
      <c r="B18" s="183" t="s">
        <v>737</v>
      </c>
      <c r="C18" s="563">
        <v>180</v>
      </c>
      <c r="D18" s="564">
        <f t="shared" si="0"/>
        <v>60</v>
      </c>
      <c r="E18" s="565">
        <v>240</v>
      </c>
    </row>
    <row r="19" spans="1:5">
      <c r="A19" s="182">
        <v>11</v>
      </c>
      <c r="B19" s="183" t="s">
        <v>738</v>
      </c>
      <c r="C19" s="563">
        <v>444</v>
      </c>
      <c r="D19" s="564">
        <f t="shared" si="0"/>
        <v>36</v>
      </c>
      <c r="E19" s="565">
        <v>480</v>
      </c>
    </row>
    <row r="20" spans="1:5">
      <c r="A20" s="182">
        <v>12</v>
      </c>
      <c r="B20" s="183" t="s">
        <v>739</v>
      </c>
      <c r="C20" s="563">
        <v>240</v>
      </c>
      <c r="D20" s="564">
        <f t="shared" si="0"/>
        <v>60</v>
      </c>
      <c r="E20" s="565">
        <v>300</v>
      </c>
    </row>
    <row r="21" spans="1:5">
      <c r="A21" s="182">
        <v>13</v>
      </c>
      <c r="B21" s="183" t="s">
        <v>740</v>
      </c>
      <c r="C21" s="563">
        <v>264</v>
      </c>
      <c r="D21" s="564">
        <f t="shared" si="0"/>
        <v>36</v>
      </c>
      <c r="E21" s="565">
        <v>300</v>
      </c>
    </row>
    <row r="22" spans="1:5">
      <c r="A22" s="182">
        <v>14</v>
      </c>
      <c r="B22" s="183" t="s">
        <v>741</v>
      </c>
      <c r="C22" s="563">
        <v>11400</v>
      </c>
      <c r="D22" s="564">
        <f t="shared" si="0"/>
        <v>600</v>
      </c>
      <c r="E22" s="565">
        <v>12000</v>
      </c>
    </row>
    <row r="23" spans="1:5">
      <c r="A23" s="182">
        <v>15</v>
      </c>
      <c r="B23" s="183" t="s">
        <v>742</v>
      </c>
      <c r="C23" s="563">
        <v>5760</v>
      </c>
      <c r="D23" s="564">
        <f t="shared" si="0"/>
        <v>240</v>
      </c>
      <c r="E23" s="565">
        <v>6000</v>
      </c>
    </row>
    <row r="24" spans="1:5">
      <c r="A24" s="182">
        <v>16</v>
      </c>
      <c r="B24" s="183" t="s">
        <v>743</v>
      </c>
      <c r="C24" s="563">
        <v>58020</v>
      </c>
      <c r="D24" s="564">
        <f t="shared" si="0"/>
        <v>780</v>
      </c>
      <c r="E24" s="565">
        <v>58800</v>
      </c>
    </row>
    <row r="25" spans="1:5">
      <c r="A25" s="182">
        <v>17</v>
      </c>
      <c r="B25" s="183" t="s">
        <v>744</v>
      </c>
      <c r="C25" s="563">
        <v>4620</v>
      </c>
      <c r="D25" s="564">
        <f t="shared" si="0"/>
        <v>180</v>
      </c>
      <c r="E25" s="565">
        <v>4800</v>
      </c>
    </row>
    <row r="26" spans="1:5">
      <c r="A26" s="182">
        <v>18</v>
      </c>
      <c r="B26" s="183" t="s">
        <v>745</v>
      </c>
      <c r="C26" s="563">
        <v>516</v>
      </c>
      <c r="D26" s="564">
        <f t="shared" si="0"/>
        <v>84</v>
      </c>
      <c r="E26" s="565">
        <v>600</v>
      </c>
    </row>
    <row r="27" spans="1:5">
      <c r="A27" s="182">
        <v>19</v>
      </c>
      <c r="B27" s="183" t="s">
        <v>746</v>
      </c>
      <c r="C27" s="563">
        <v>4440</v>
      </c>
      <c r="D27" s="564">
        <f t="shared" si="0"/>
        <v>120</v>
      </c>
      <c r="E27" s="565">
        <v>4560</v>
      </c>
    </row>
    <row r="28" spans="1:5">
      <c r="A28" s="182">
        <v>20</v>
      </c>
      <c r="B28" s="183" t="s">
        <v>747</v>
      </c>
      <c r="C28" s="563">
        <v>2640</v>
      </c>
      <c r="D28" s="564">
        <f t="shared" si="0"/>
        <v>120</v>
      </c>
      <c r="E28" s="565">
        <v>2760</v>
      </c>
    </row>
    <row r="29" spans="1:5">
      <c r="A29" s="182">
        <v>21</v>
      </c>
      <c r="B29" s="183" t="s">
        <v>748</v>
      </c>
      <c r="C29" s="563"/>
      <c r="D29" s="564"/>
      <c r="E29" s="565">
        <v>3500</v>
      </c>
    </row>
    <row r="30" spans="1:5">
      <c r="A30" s="182">
        <v>22</v>
      </c>
      <c r="B30" s="184" t="s">
        <v>749</v>
      </c>
      <c r="C30" s="563">
        <v>420</v>
      </c>
      <c r="D30" s="564">
        <f t="shared" ref="D30:D36" si="1">E30-C30</f>
        <v>180</v>
      </c>
      <c r="E30" s="565">
        <v>600</v>
      </c>
    </row>
    <row r="31" spans="1:5">
      <c r="A31" s="182">
        <v>23</v>
      </c>
      <c r="B31" s="184" t="s">
        <v>750</v>
      </c>
      <c r="C31" s="563">
        <v>1560</v>
      </c>
      <c r="D31" s="564">
        <f t="shared" si="1"/>
        <v>240</v>
      </c>
      <c r="E31" s="565">
        <v>1800</v>
      </c>
    </row>
    <row r="32" spans="1:5">
      <c r="A32" s="182">
        <v>24</v>
      </c>
      <c r="B32" s="184" t="s">
        <v>751</v>
      </c>
      <c r="C32" s="563">
        <v>12000</v>
      </c>
      <c r="D32" s="564">
        <f t="shared" si="1"/>
        <v>6000</v>
      </c>
      <c r="E32" s="565">
        <v>18000</v>
      </c>
    </row>
    <row r="33" spans="1:5">
      <c r="A33" s="182">
        <v>25</v>
      </c>
      <c r="B33" s="184" t="s">
        <v>752</v>
      </c>
      <c r="C33" s="563">
        <v>9000</v>
      </c>
      <c r="D33" s="564">
        <v>3000</v>
      </c>
      <c r="E33" s="565">
        <v>12000</v>
      </c>
    </row>
    <row r="34" spans="1:5">
      <c r="A34" s="182">
        <v>26</v>
      </c>
      <c r="B34" s="184" t="s">
        <v>753</v>
      </c>
      <c r="C34" s="563">
        <v>7000</v>
      </c>
      <c r="D34" s="564">
        <v>2000</v>
      </c>
      <c r="E34" s="565">
        <v>9000</v>
      </c>
    </row>
    <row r="35" spans="1:5">
      <c r="A35" s="182">
        <v>27</v>
      </c>
      <c r="B35" s="184" t="s">
        <v>754</v>
      </c>
      <c r="C35" s="563">
        <v>4000</v>
      </c>
      <c r="D35" s="564">
        <v>1000</v>
      </c>
      <c r="E35" s="565">
        <v>5000</v>
      </c>
    </row>
    <row r="36" spans="1:5" ht="15.75" thickBot="1">
      <c r="A36" s="185">
        <v>28</v>
      </c>
      <c r="B36" s="186" t="s">
        <v>755</v>
      </c>
      <c r="C36" s="566">
        <v>6000</v>
      </c>
      <c r="D36" s="567">
        <f t="shared" si="1"/>
        <v>2400</v>
      </c>
      <c r="E36" s="568">
        <v>8400</v>
      </c>
    </row>
    <row r="37" spans="1:5">
      <c r="C37" s="569"/>
      <c r="D37" s="569"/>
      <c r="E37" s="569"/>
    </row>
    <row r="38" spans="1:5">
      <c r="C38" s="569"/>
      <c r="D38" s="569"/>
      <c r="E38" s="569"/>
    </row>
    <row r="39" spans="1:5">
      <c r="C39" s="569"/>
      <c r="D39" s="569"/>
      <c r="E39" s="569"/>
    </row>
    <row r="40" spans="1:5">
      <c r="C40" s="569"/>
      <c r="D40" s="569"/>
      <c r="E40" s="569"/>
    </row>
    <row r="41" spans="1:5">
      <c r="C41" s="569"/>
      <c r="D41" s="569"/>
      <c r="E41" s="569"/>
    </row>
    <row r="42" spans="1:5">
      <c r="C42" s="569"/>
      <c r="D42" s="569"/>
      <c r="E42" s="569"/>
    </row>
    <row r="43" spans="1:5">
      <c r="C43" s="569"/>
      <c r="D43" s="569"/>
      <c r="E43" s="569"/>
    </row>
    <row r="44" spans="1:5">
      <c r="C44" s="569"/>
      <c r="D44" s="569"/>
      <c r="E44" s="569"/>
    </row>
    <row r="45" spans="1:5">
      <c r="C45" s="569"/>
      <c r="D45" s="569"/>
      <c r="E45" s="569"/>
    </row>
    <row r="46" spans="1:5">
      <c r="C46" s="569"/>
      <c r="D46" s="569"/>
      <c r="E46" s="569"/>
    </row>
    <row r="47" spans="1:5">
      <c r="C47" s="569"/>
      <c r="D47" s="569"/>
      <c r="E47" s="569"/>
    </row>
    <row r="48" spans="1:5">
      <c r="C48" s="569"/>
      <c r="D48" s="569"/>
      <c r="E48" s="569"/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0866141732283472" right="0.28999999999999998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2"/>
  <sheetViews>
    <sheetView view="pageBreakPreview" topLeftCell="A4" zoomScale="60" workbookViewId="0">
      <selection activeCell="M40" sqref="M40"/>
    </sheetView>
  </sheetViews>
  <sheetFormatPr defaultRowHeight="15"/>
  <cols>
    <col min="1" max="1" width="6.85546875" customWidth="1"/>
    <col min="2" max="2" width="47.5703125" customWidth="1"/>
    <col min="3" max="3" width="15.140625" customWidth="1"/>
    <col min="4" max="4" width="15.7109375" customWidth="1"/>
    <col min="5" max="5" width="15.5703125" customWidth="1"/>
  </cols>
  <sheetData>
    <row r="1" spans="1:5">
      <c r="A1" s="677" t="s">
        <v>756</v>
      </c>
      <c r="B1" s="677"/>
      <c r="C1" s="677"/>
      <c r="D1" s="677"/>
      <c r="E1" s="677"/>
    </row>
    <row r="2" spans="1:5">
      <c r="A2" s="677" t="s">
        <v>1</v>
      </c>
      <c r="B2" s="677"/>
      <c r="C2" s="677"/>
      <c r="D2" s="677"/>
      <c r="E2" s="677"/>
    </row>
    <row r="3" spans="1:5" ht="15.75" thickBot="1"/>
    <row r="4" spans="1:5" ht="15.75" thickBot="1">
      <c r="A4" s="661" t="s">
        <v>2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 ht="15.75" thickBot="1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187">
        <v>1</v>
      </c>
      <c r="B8" s="188" t="s">
        <v>757</v>
      </c>
      <c r="C8" s="189">
        <f>E8*65%</f>
        <v>325000</v>
      </c>
      <c r="D8" s="189">
        <f>E8*35%</f>
        <v>175000</v>
      </c>
      <c r="E8" s="190">
        <v>500000</v>
      </c>
    </row>
    <row r="9" spans="1:5">
      <c r="A9" s="123">
        <v>2</v>
      </c>
      <c r="B9" s="191" t="s">
        <v>758</v>
      </c>
      <c r="C9" s="34"/>
      <c r="D9" s="34"/>
      <c r="E9" s="192"/>
    </row>
    <row r="10" spans="1:5">
      <c r="A10" s="123"/>
      <c r="B10" s="191" t="s">
        <v>759</v>
      </c>
      <c r="C10" s="34">
        <f>E10*65%</f>
        <v>975000</v>
      </c>
      <c r="D10" s="34">
        <f t="shared" ref="D10:D32" si="0">E10*35%</f>
        <v>525000</v>
      </c>
      <c r="E10" s="192">
        <v>1500000</v>
      </c>
    </row>
    <row r="11" spans="1:5">
      <c r="A11" s="123"/>
      <c r="B11" s="191" t="s">
        <v>760</v>
      </c>
      <c r="C11" s="34">
        <f>E11*65%</f>
        <v>812500</v>
      </c>
      <c r="D11" s="34">
        <f t="shared" si="0"/>
        <v>437500</v>
      </c>
      <c r="E11" s="192">
        <v>1250000</v>
      </c>
    </row>
    <row r="12" spans="1:5">
      <c r="A12" s="123"/>
      <c r="B12" s="191" t="s">
        <v>761</v>
      </c>
      <c r="C12" s="34">
        <f>E12*65%</f>
        <v>975000</v>
      </c>
      <c r="D12" s="34">
        <f t="shared" si="0"/>
        <v>525000</v>
      </c>
      <c r="E12" s="192">
        <v>1500000</v>
      </c>
    </row>
    <row r="13" spans="1:5">
      <c r="A13" s="123">
        <v>3</v>
      </c>
      <c r="B13" s="191" t="s">
        <v>762</v>
      </c>
      <c r="C13" s="34"/>
      <c r="D13" s="34"/>
      <c r="E13" s="192"/>
    </row>
    <row r="14" spans="1:5">
      <c r="A14" s="123"/>
      <c r="B14" s="191" t="s">
        <v>759</v>
      </c>
      <c r="C14" s="34">
        <f>E14*65%</f>
        <v>1950000</v>
      </c>
      <c r="D14" s="34">
        <f>E14*35%</f>
        <v>1050000</v>
      </c>
      <c r="E14" s="192">
        <v>3000000</v>
      </c>
    </row>
    <row r="15" spans="1:5">
      <c r="A15" s="123"/>
      <c r="B15" s="191" t="s">
        <v>760</v>
      </c>
      <c r="C15" s="34">
        <f>E15*65%</f>
        <v>1625000</v>
      </c>
      <c r="D15" s="34">
        <f>E15*35%</f>
        <v>875000</v>
      </c>
      <c r="E15" s="192">
        <v>2500000</v>
      </c>
    </row>
    <row r="16" spans="1:5">
      <c r="A16" s="123"/>
      <c r="B16" s="191" t="s">
        <v>761</v>
      </c>
      <c r="C16" s="34">
        <f>E16*65%</f>
        <v>1950000</v>
      </c>
      <c r="D16" s="34">
        <f>E16*35%</f>
        <v>1050000</v>
      </c>
      <c r="E16" s="192">
        <v>3000000</v>
      </c>
    </row>
    <row r="17" spans="1:5">
      <c r="A17" s="123">
        <v>4</v>
      </c>
      <c r="B17" s="193" t="s">
        <v>763</v>
      </c>
      <c r="C17" s="34"/>
      <c r="D17" s="34"/>
      <c r="E17" s="192"/>
    </row>
    <row r="18" spans="1:5">
      <c r="A18" s="123"/>
      <c r="B18" s="193" t="s">
        <v>764</v>
      </c>
      <c r="C18" s="34">
        <f>E18*65%</f>
        <v>162500</v>
      </c>
      <c r="D18" s="34">
        <f t="shared" si="0"/>
        <v>87500</v>
      </c>
      <c r="E18" s="192">
        <v>250000</v>
      </c>
    </row>
    <row r="19" spans="1:5">
      <c r="A19" s="123"/>
      <c r="B19" s="193" t="s">
        <v>765</v>
      </c>
      <c r="C19" s="34">
        <f>E19*65%</f>
        <v>812500</v>
      </c>
      <c r="D19" s="34">
        <f t="shared" si="0"/>
        <v>437500</v>
      </c>
      <c r="E19" s="192">
        <v>1250000</v>
      </c>
    </row>
    <row r="20" spans="1:5">
      <c r="A20" s="123">
        <v>5</v>
      </c>
      <c r="B20" s="193" t="s">
        <v>766</v>
      </c>
      <c r="C20" s="34">
        <f>E20*65%</f>
        <v>162500</v>
      </c>
      <c r="D20" s="34">
        <f t="shared" si="0"/>
        <v>87500</v>
      </c>
      <c r="E20" s="192">
        <v>250000</v>
      </c>
    </row>
    <row r="21" spans="1:5">
      <c r="A21" s="123">
        <v>6</v>
      </c>
      <c r="B21" s="193" t="s">
        <v>767</v>
      </c>
      <c r="C21" s="34">
        <f>E21*65%</f>
        <v>227500</v>
      </c>
      <c r="D21" s="34">
        <f t="shared" si="0"/>
        <v>122499.99999999999</v>
      </c>
      <c r="E21" s="192">
        <v>350000</v>
      </c>
    </row>
    <row r="22" spans="1:5">
      <c r="A22" s="123">
        <v>7</v>
      </c>
      <c r="B22" s="193" t="s">
        <v>768</v>
      </c>
      <c r="C22" s="34"/>
      <c r="D22" s="34"/>
      <c r="E22" s="192"/>
    </row>
    <row r="23" spans="1:5">
      <c r="A23" s="123"/>
      <c r="B23" s="193" t="s">
        <v>769</v>
      </c>
      <c r="C23" s="34">
        <f>E23*65%</f>
        <v>130000</v>
      </c>
      <c r="D23" s="34">
        <f t="shared" si="0"/>
        <v>70000</v>
      </c>
      <c r="E23" s="192">
        <v>200000</v>
      </c>
    </row>
    <row r="24" spans="1:5">
      <c r="A24" s="123"/>
      <c r="B24" s="193" t="s">
        <v>770</v>
      </c>
      <c r="C24" s="34">
        <f>E24*65%</f>
        <v>487500</v>
      </c>
      <c r="D24" s="34">
        <f t="shared" si="0"/>
        <v>262500</v>
      </c>
      <c r="E24" s="192">
        <v>750000</v>
      </c>
    </row>
    <row r="25" spans="1:5">
      <c r="A25" s="123">
        <v>8</v>
      </c>
      <c r="B25" s="194" t="s">
        <v>771</v>
      </c>
      <c r="C25" s="34"/>
      <c r="D25" s="34"/>
      <c r="E25" s="192"/>
    </row>
    <row r="26" spans="1:5">
      <c r="A26" s="123"/>
      <c r="B26" s="194" t="s">
        <v>772</v>
      </c>
      <c r="C26" s="34">
        <f t="shared" ref="C26:C32" si="1">E26*65%</f>
        <v>32500</v>
      </c>
      <c r="D26" s="34">
        <f t="shared" si="0"/>
        <v>17500</v>
      </c>
      <c r="E26" s="192">
        <v>50000</v>
      </c>
    </row>
    <row r="27" spans="1:5">
      <c r="A27" s="123"/>
      <c r="B27" s="194" t="s">
        <v>773</v>
      </c>
      <c r="C27" s="34">
        <f t="shared" si="1"/>
        <v>32500</v>
      </c>
      <c r="D27" s="34">
        <f t="shared" si="0"/>
        <v>17500</v>
      </c>
      <c r="E27" s="192">
        <v>50000</v>
      </c>
    </row>
    <row r="28" spans="1:5">
      <c r="A28" s="123">
        <v>9</v>
      </c>
      <c r="B28" s="194" t="s">
        <v>774</v>
      </c>
      <c r="C28" s="34">
        <f t="shared" si="1"/>
        <v>162500</v>
      </c>
      <c r="D28" s="34">
        <f t="shared" si="0"/>
        <v>87500</v>
      </c>
      <c r="E28" s="192">
        <v>250000</v>
      </c>
    </row>
    <row r="29" spans="1:5">
      <c r="A29" s="123">
        <v>10</v>
      </c>
      <c r="B29" s="194" t="s">
        <v>775</v>
      </c>
      <c r="C29" s="34">
        <f t="shared" si="1"/>
        <v>2275000</v>
      </c>
      <c r="D29" s="34">
        <f t="shared" si="0"/>
        <v>1225000</v>
      </c>
      <c r="E29" s="192">
        <v>3500000</v>
      </c>
    </row>
    <row r="30" spans="1:5">
      <c r="A30" s="123">
        <v>11</v>
      </c>
      <c r="B30" s="194" t="s">
        <v>776</v>
      </c>
      <c r="C30" s="34">
        <f t="shared" si="1"/>
        <v>3250000</v>
      </c>
      <c r="D30" s="34">
        <f t="shared" si="0"/>
        <v>1750000</v>
      </c>
      <c r="E30" s="192">
        <v>5000000</v>
      </c>
    </row>
    <row r="31" spans="1:5">
      <c r="A31" s="123">
        <v>12</v>
      </c>
      <c r="B31" s="195" t="s">
        <v>777</v>
      </c>
      <c r="C31" s="34">
        <f t="shared" si="1"/>
        <v>5200000</v>
      </c>
      <c r="D31" s="34">
        <f t="shared" si="0"/>
        <v>2800000</v>
      </c>
      <c r="E31" s="192">
        <v>8000000</v>
      </c>
    </row>
    <row r="32" spans="1:5" ht="15.75" thickBot="1">
      <c r="A32" s="124">
        <v>13</v>
      </c>
      <c r="B32" s="196" t="s">
        <v>778</v>
      </c>
      <c r="C32" s="105">
        <f t="shared" si="1"/>
        <v>650000</v>
      </c>
      <c r="D32" s="105">
        <f t="shared" si="0"/>
        <v>350000</v>
      </c>
      <c r="E32" s="197">
        <v>1000000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0866141732283472" right="0.31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112"/>
  <sheetViews>
    <sheetView view="pageBreakPreview" topLeftCell="A22" zoomScale="60" workbookViewId="0">
      <selection activeCell="I41" sqref="I41"/>
    </sheetView>
  </sheetViews>
  <sheetFormatPr defaultRowHeight="15"/>
  <cols>
    <col min="1" max="1" width="7.140625" customWidth="1"/>
    <col min="2" max="2" width="41.7109375" customWidth="1"/>
    <col min="3" max="3" width="14.85546875" customWidth="1"/>
    <col min="4" max="4" width="16.140625" customWidth="1"/>
    <col min="5" max="5" width="15.7109375" customWidth="1"/>
  </cols>
  <sheetData>
    <row r="1" spans="1:7" ht="21">
      <c r="A1" s="736" t="s">
        <v>779</v>
      </c>
      <c r="B1" s="736"/>
      <c r="C1" s="736"/>
      <c r="D1" s="736"/>
      <c r="E1" s="736"/>
    </row>
    <row r="2" spans="1:7" ht="21">
      <c r="A2" s="736" t="s">
        <v>1</v>
      </c>
      <c r="B2" s="736"/>
      <c r="C2" s="736"/>
      <c r="D2" s="736"/>
      <c r="E2" s="736"/>
    </row>
    <row r="3" spans="1:7" ht="15.75" thickBot="1"/>
    <row r="4" spans="1:7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7">
      <c r="A5" s="662"/>
      <c r="B5" s="665"/>
      <c r="C5" s="670" t="s">
        <v>3</v>
      </c>
      <c r="D5" s="672" t="s">
        <v>4</v>
      </c>
      <c r="E5" s="674" t="s">
        <v>5</v>
      </c>
    </row>
    <row r="6" spans="1:7" ht="15.75" thickBot="1">
      <c r="A6" s="663"/>
      <c r="B6" s="666"/>
      <c r="C6" s="671"/>
      <c r="D6" s="673"/>
      <c r="E6" s="675"/>
    </row>
    <row r="7" spans="1:7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7">
      <c r="A8" s="146"/>
      <c r="B8" s="147"/>
      <c r="C8" s="147"/>
      <c r="D8" s="147"/>
      <c r="E8" s="148"/>
    </row>
    <row r="9" spans="1:7">
      <c r="A9" s="123">
        <v>1</v>
      </c>
      <c r="B9" s="198" t="s">
        <v>780</v>
      </c>
      <c r="C9" s="119"/>
      <c r="D9" s="119"/>
      <c r="E9" s="120"/>
    </row>
    <row r="10" spans="1:7">
      <c r="A10" s="123"/>
      <c r="B10" s="119" t="s">
        <v>781</v>
      </c>
      <c r="C10" s="111">
        <v>18000</v>
      </c>
      <c r="D10" s="111">
        <v>0</v>
      </c>
      <c r="E10" s="173">
        <f>C10+D10</f>
        <v>18000</v>
      </c>
    </row>
    <row r="11" spans="1:7">
      <c r="A11" s="123"/>
      <c r="B11" s="119" t="s">
        <v>782</v>
      </c>
      <c r="C11" s="111">
        <v>0</v>
      </c>
      <c r="D11" s="111">
        <v>25000</v>
      </c>
      <c r="E11" s="173">
        <f>C11+D11</f>
        <v>25000</v>
      </c>
    </row>
    <row r="12" spans="1:7">
      <c r="A12" s="123"/>
      <c r="B12" s="119" t="s">
        <v>783</v>
      </c>
      <c r="C12" s="111">
        <v>0</v>
      </c>
      <c r="D12" s="111">
        <v>25000</v>
      </c>
      <c r="E12" s="173">
        <f>C12+D12</f>
        <v>25000</v>
      </c>
    </row>
    <row r="13" spans="1:7">
      <c r="A13" s="123"/>
      <c r="B13" s="199" t="s">
        <v>784</v>
      </c>
      <c r="C13" s="200">
        <f>SUM(C10:C12)</f>
        <v>18000</v>
      </c>
      <c r="D13" s="200">
        <f>SUM(D10:D12)</f>
        <v>50000</v>
      </c>
      <c r="E13" s="201">
        <f>SUM(E10:E12)</f>
        <v>68000</v>
      </c>
      <c r="G13" s="361"/>
    </row>
    <row r="14" spans="1:7">
      <c r="A14" s="123"/>
      <c r="B14" s="119"/>
      <c r="C14" s="119"/>
      <c r="D14" s="119"/>
      <c r="E14" s="120"/>
    </row>
    <row r="15" spans="1:7">
      <c r="A15" s="123">
        <v>2</v>
      </c>
      <c r="B15" s="198" t="s">
        <v>785</v>
      </c>
      <c r="C15" s="119"/>
      <c r="D15" s="119"/>
      <c r="E15" s="120"/>
    </row>
    <row r="16" spans="1:7">
      <c r="A16" s="123"/>
      <c r="B16" s="119" t="s">
        <v>781</v>
      </c>
      <c r="C16" s="111">
        <v>18000</v>
      </c>
      <c r="D16" s="111">
        <v>0</v>
      </c>
      <c r="E16" s="173">
        <f>C16+D16</f>
        <v>18000</v>
      </c>
    </row>
    <row r="17" spans="1:5">
      <c r="A17" s="123"/>
      <c r="B17" s="119" t="s">
        <v>782</v>
      </c>
      <c r="C17" s="111">
        <v>0</v>
      </c>
      <c r="D17" s="111">
        <v>25000</v>
      </c>
      <c r="E17" s="173">
        <f>C17+D17</f>
        <v>25000</v>
      </c>
    </row>
    <row r="18" spans="1:5">
      <c r="A18" s="123"/>
      <c r="B18" s="119" t="s">
        <v>783</v>
      </c>
      <c r="C18" s="111">
        <v>0</v>
      </c>
      <c r="D18" s="111">
        <v>25000</v>
      </c>
      <c r="E18" s="173">
        <f>C18+D18</f>
        <v>25000</v>
      </c>
    </row>
    <row r="19" spans="1:5">
      <c r="A19" s="123"/>
      <c r="B19" s="119" t="s">
        <v>786</v>
      </c>
      <c r="C19" s="111">
        <v>0</v>
      </c>
      <c r="D19" s="111">
        <v>25000</v>
      </c>
      <c r="E19" s="173">
        <f>C19+D19</f>
        <v>25000</v>
      </c>
    </row>
    <row r="20" spans="1:5">
      <c r="A20" s="123"/>
      <c r="B20" s="199" t="s">
        <v>784</v>
      </c>
      <c r="C20" s="200">
        <f>SUM(C16:C18)</f>
        <v>18000</v>
      </c>
      <c r="D20" s="200">
        <f>SUM(D16:D19)</f>
        <v>75000</v>
      </c>
      <c r="E20" s="201">
        <f>SUM(E16:E19)</f>
        <v>93000</v>
      </c>
    </row>
    <row r="21" spans="1:5">
      <c r="A21" s="123"/>
      <c r="B21" s="119"/>
      <c r="C21" s="119"/>
      <c r="D21" s="119"/>
      <c r="E21" s="120"/>
    </row>
    <row r="22" spans="1:5">
      <c r="A22" s="123">
        <v>3</v>
      </c>
      <c r="B22" s="198" t="s">
        <v>787</v>
      </c>
      <c r="C22" s="119"/>
      <c r="D22" s="119"/>
      <c r="E22" s="120"/>
    </row>
    <row r="23" spans="1:5">
      <c r="A23" s="123"/>
      <c r="B23" s="119" t="s">
        <v>781</v>
      </c>
      <c r="C23" s="111">
        <v>18000</v>
      </c>
      <c r="D23" s="111">
        <v>0</v>
      </c>
      <c r="E23" s="173">
        <f>C23+D23</f>
        <v>18000</v>
      </c>
    </row>
    <row r="24" spans="1:5">
      <c r="A24" s="123"/>
      <c r="B24" s="119" t="s">
        <v>782</v>
      </c>
      <c r="C24" s="111">
        <v>0</v>
      </c>
      <c r="D24" s="111">
        <v>25000</v>
      </c>
      <c r="E24" s="173">
        <f>C24+D24</f>
        <v>25000</v>
      </c>
    </row>
    <row r="25" spans="1:5">
      <c r="A25" s="123"/>
      <c r="B25" s="119" t="s">
        <v>783</v>
      </c>
      <c r="C25" s="111">
        <v>0</v>
      </c>
      <c r="D25" s="111">
        <v>25000</v>
      </c>
      <c r="E25" s="173">
        <f>C25+D25</f>
        <v>25000</v>
      </c>
    </row>
    <row r="26" spans="1:5">
      <c r="A26" s="123"/>
      <c r="B26" s="119" t="s">
        <v>786</v>
      </c>
      <c r="C26" s="111">
        <v>0</v>
      </c>
      <c r="D26" s="111">
        <v>25000</v>
      </c>
      <c r="E26" s="173">
        <f>C26+D26</f>
        <v>25000</v>
      </c>
    </row>
    <row r="27" spans="1:5">
      <c r="A27" s="123"/>
      <c r="B27" s="119" t="s">
        <v>788</v>
      </c>
      <c r="C27" s="111">
        <v>0</v>
      </c>
      <c r="D27" s="111">
        <v>25000</v>
      </c>
      <c r="E27" s="173">
        <f>C27+D27</f>
        <v>25000</v>
      </c>
    </row>
    <row r="28" spans="1:5">
      <c r="A28" s="123"/>
      <c r="B28" s="199" t="s">
        <v>784</v>
      </c>
      <c r="C28" s="200">
        <f>SUM(C23:C25)</f>
        <v>18000</v>
      </c>
      <c r="D28" s="200">
        <f>SUM(D23:D27)</f>
        <v>100000</v>
      </c>
      <c r="E28" s="201">
        <f>SUM(E23:E27)</f>
        <v>118000</v>
      </c>
    </row>
    <row r="29" spans="1:5">
      <c r="A29" s="123"/>
      <c r="B29" s="119"/>
      <c r="C29" s="119"/>
      <c r="D29" s="119"/>
      <c r="E29" s="120"/>
    </row>
    <row r="30" spans="1:5">
      <c r="A30" s="123">
        <v>4</v>
      </c>
      <c r="B30" s="198" t="s">
        <v>789</v>
      </c>
      <c r="C30" s="119"/>
      <c r="D30" s="119"/>
      <c r="E30" s="120"/>
    </row>
    <row r="31" spans="1:5">
      <c r="A31" s="123"/>
      <c r="B31" s="119" t="s">
        <v>781</v>
      </c>
      <c r="C31" s="111">
        <v>18000</v>
      </c>
      <c r="D31" s="111">
        <v>0</v>
      </c>
      <c r="E31" s="173">
        <f>C31+D31</f>
        <v>18000</v>
      </c>
    </row>
    <row r="32" spans="1:5">
      <c r="A32" s="123"/>
      <c r="B32" s="119" t="s">
        <v>782</v>
      </c>
      <c r="C32" s="111">
        <v>0</v>
      </c>
      <c r="D32" s="111">
        <v>25000</v>
      </c>
      <c r="E32" s="173">
        <f>C32+D32</f>
        <v>25000</v>
      </c>
    </row>
    <row r="33" spans="1:5">
      <c r="A33" s="123"/>
      <c r="B33" s="119" t="s">
        <v>783</v>
      </c>
      <c r="C33" s="111">
        <v>0</v>
      </c>
      <c r="D33" s="111">
        <v>25000</v>
      </c>
      <c r="E33" s="173">
        <f>C33+D33</f>
        <v>25000</v>
      </c>
    </row>
    <row r="34" spans="1:5">
      <c r="A34" s="123"/>
      <c r="B34" s="119" t="s">
        <v>790</v>
      </c>
      <c r="C34" s="111">
        <v>0</v>
      </c>
      <c r="D34" s="111">
        <v>25000</v>
      </c>
      <c r="E34" s="173">
        <f>C34+D34</f>
        <v>25000</v>
      </c>
    </row>
    <row r="35" spans="1:5">
      <c r="A35" s="123"/>
      <c r="B35" s="199" t="s">
        <v>784</v>
      </c>
      <c r="C35" s="200">
        <f>SUM(C31:C33)</f>
        <v>18000</v>
      </c>
      <c r="D35" s="200">
        <f>SUM(D31:D34)</f>
        <v>75000</v>
      </c>
      <c r="E35" s="201">
        <f>SUM(E31:E34)</f>
        <v>93000</v>
      </c>
    </row>
    <row r="36" spans="1:5">
      <c r="A36" s="123"/>
      <c r="B36" s="119"/>
      <c r="C36" s="119"/>
      <c r="D36" s="119"/>
      <c r="E36" s="120"/>
    </row>
    <row r="37" spans="1:5">
      <c r="A37" s="123">
        <v>5</v>
      </c>
      <c r="B37" s="198" t="s">
        <v>791</v>
      </c>
      <c r="C37" s="119"/>
      <c r="D37" s="119"/>
      <c r="E37" s="120"/>
    </row>
    <row r="38" spans="1:5">
      <c r="A38" s="123"/>
      <c r="B38" s="119" t="s">
        <v>781</v>
      </c>
      <c r="C38" s="111">
        <v>18000</v>
      </c>
      <c r="D38" s="111">
        <v>0</v>
      </c>
      <c r="E38" s="173">
        <f>C38+D38</f>
        <v>18000</v>
      </c>
    </row>
    <row r="39" spans="1:5">
      <c r="A39" s="123"/>
      <c r="B39" s="119" t="s">
        <v>782</v>
      </c>
      <c r="C39" s="111">
        <v>0</v>
      </c>
      <c r="D39" s="111">
        <v>25000</v>
      </c>
      <c r="E39" s="173">
        <f>C39+D39</f>
        <v>25000</v>
      </c>
    </row>
    <row r="40" spans="1:5">
      <c r="A40" s="123"/>
      <c r="B40" s="119" t="s">
        <v>783</v>
      </c>
      <c r="C40" s="111">
        <v>0</v>
      </c>
      <c r="D40" s="111">
        <v>25000</v>
      </c>
      <c r="E40" s="173">
        <f>C40+D40</f>
        <v>25000</v>
      </c>
    </row>
    <row r="41" spans="1:5">
      <c r="A41" s="123"/>
      <c r="B41" s="119" t="s">
        <v>790</v>
      </c>
      <c r="C41" s="111">
        <v>0</v>
      </c>
      <c r="D41" s="111">
        <v>25000</v>
      </c>
      <c r="E41" s="173">
        <f>C41+D41</f>
        <v>25000</v>
      </c>
    </row>
    <row r="42" spans="1:5">
      <c r="A42" s="123"/>
      <c r="B42" s="119" t="s">
        <v>792</v>
      </c>
      <c r="C42" s="111">
        <v>0</v>
      </c>
      <c r="D42" s="111">
        <v>25000</v>
      </c>
      <c r="E42" s="173">
        <f>C42+D42</f>
        <v>25000</v>
      </c>
    </row>
    <row r="43" spans="1:5">
      <c r="A43" s="123"/>
      <c r="B43" s="119" t="s">
        <v>793</v>
      </c>
      <c r="C43" s="40">
        <v>36000</v>
      </c>
      <c r="D43" s="111">
        <v>24000</v>
      </c>
      <c r="E43" s="173">
        <f>+C43+D43</f>
        <v>60000</v>
      </c>
    </row>
    <row r="44" spans="1:5">
      <c r="A44" s="123"/>
      <c r="B44" s="119" t="s">
        <v>794</v>
      </c>
      <c r="C44" s="111">
        <v>0</v>
      </c>
      <c r="D44" s="111">
        <v>30000</v>
      </c>
      <c r="E44" s="173">
        <f>C44+D44</f>
        <v>30000</v>
      </c>
    </row>
    <row r="45" spans="1:5">
      <c r="A45" s="123"/>
      <c r="B45" s="119" t="s">
        <v>795</v>
      </c>
      <c r="C45" s="202">
        <v>67200</v>
      </c>
      <c r="D45" s="203">
        <f>E45-C45</f>
        <v>16800</v>
      </c>
      <c r="E45" s="204">
        <v>84000</v>
      </c>
    </row>
    <row r="46" spans="1:5">
      <c r="A46" s="123"/>
      <c r="B46" s="119" t="s">
        <v>796</v>
      </c>
      <c r="C46" s="119"/>
      <c r="D46" s="119"/>
      <c r="E46" s="120"/>
    </row>
    <row r="47" spans="1:5">
      <c r="A47" s="123"/>
      <c r="B47" s="119" t="s">
        <v>797</v>
      </c>
      <c r="C47" s="205">
        <v>55000</v>
      </c>
      <c r="D47" s="206">
        <v>18000</v>
      </c>
      <c r="E47" s="207">
        <f>C47+D47</f>
        <v>73000</v>
      </c>
    </row>
    <row r="48" spans="1:5">
      <c r="A48" s="208"/>
      <c r="B48" s="119" t="s">
        <v>798</v>
      </c>
      <c r="C48" s="205">
        <v>16000</v>
      </c>
      <c r="D48" s="206">
        <v>4000</v>
      </c>
      <c r="E48" s="207">
        <f>C48+D48</f>
        <v>20000</v>
      </c>
    </row>
    <row r="49" spans="1:5">
      <c r="A49" s="208"/>
      <c r="B49" s="199" t="s">
        <v>784</v>
      </c>
      <c r="C49" s="200">
        <f>SUM(C38:C48)</f>
        <v>192200</v>
      </c>
      <c r="D49" s="200">
        <f>SUM(D38:D48)</f>
        <v>192800</v>
      </c>
      <c r="E49" s="201">
        <f>SUM(E38:E48)</f>
        <v>385000</v>
      </c>
    </row>
    <row r="50" spans="1:5">
      <c r="A50" s="208"/>
      <c r="B50" s="119"/>
      <c r="C50" s="119"/>
      <c r="D50" s="119"/>
      <c r="E50" s="120"/>
    </row>
    <row r="51" spans="1:5">
      <c r="A51" s="209">
        <v>6</v>
      </c>
      <c r="B51" s="198" t="s">
        <v>799</v>
      </c>
      <c r="C51" s="119"/>
      <c r="D51" s="119"/>
      <c r="E51" s="120"/>
    </row>
    <row r="52" spans="1:5">
      <c r="A52" s="208"/>
      <c r="B52" s="119" t="s">
        <v>781</v>
      </c>
      <c r="C52" s="111">
        <v>18000</v>
      </c>
      <c r="D52" s="111">
        <v>0</v>
      </c>
      <c r="E52" s="173">
        <f t="shared" ref="E52:E57" si="0">C52+D52</f>
        <v>18000</v>
      </c>
    </row>
    <row r="53" spans="1:5">
      <c r="A53" s="208"/>
      <c r="B53" s="119" t="s">
        <v>782</v>
      </c>
      <c r="C53" s="111">
        <v>0</v>
      </c>
      <c r="D53" s="111">
        <v>25000</v>
      </c>
      <c r="E53" s="173">
        <f t="shared" si="0"/>
        <v>25000</v>
      </c>
    </row>
    <row r="54" spans="1:5">
      <c r="A54" s="208"/>
      <c r="B54" s="119" t="s">
        <v>783</v>
      </c>
      <c r="C54" s="111">
        <v>0</v>
      </c>
      <c r="D54" s="111">
        <v>25000</v>
      </c>
      <c r="E54" s="173">
        <f t="shared" si="0"/>
        <v>25000</v>
      </c>
    </row>
    <row r="55" spans="1:5">
      <c r="A55" s="208"/>
      <c r="B55" s="119" t="s">
        <v>790</v>
      </c>
      <c r="C55" s="111">
        <v>0</v>
      </c>
      <c r="D55" s="111">
        <v>25000</v>
      </c>
      <c r="E55" s="173">
        <f t="shared" si="0"/>
        <v>25000</v>
      </c>
    </row>
    <row r="56" spans="1:5">
      <c r="A56" s="208"/>
      <c r="B56" s="119" t="s">
        <v>792</v>
      </c>
      <c r="C56" s="111">
        <v>0</v>
      </c>
      <c r="D56" s="111">
        <v>25000</v>
      </c>
      <c r="E56" s="173">
        <f t="shared" si="0"/>
        <v>25000</v>
      </c>
    </row>
    <row r="57" spans="1:5">
      <c r="A57" s="208"/>
      <c r="B57" s="119" t="s">
        <v>800</v>
      </c>
      <c r="C57" s="111">
        <v>0</v>
      </c>
      <c r="D57" s="111">
        <v>25000</v>
      </c>
      <c r="E57" s="173">
        <f t="shared" si="0"/>
        <v>25000</v>
      </c>
    </row>
    <row r="58" spans="1:5">
      <c r="A58" s="208"/>
      <c r="B58" s="119" t="s">
        <v>801</v>
      </c>
      <c r="C58" s="40">
        <v>36000</v>
      </c>
      <c r="D58" s="111">
        <v>24000</v>
      </c>
      <c r="E58" s="173">
        <f>+C58+D58</f>
        <v>60000</v>
      </c>
    </row>
    <row r="59" spans="1:5">
      <c r="A59" s="208"/>
      <c r="B59" s="119" t="s">
        <v>802</v>
      </c>
      <c r="C59" s="111">
        <v>0</v>
      </c>
      <c r="D59" s="111">
        <v>30000</v>
      </c>
      <c r="E59" s="173">
        <f>C59+D59</f>
        <v>30000</v>
      </c>
    </row>
    <row r="60" spans="1:5">
      <c r="A60" s="208"/>
      <c r="B60" s="119" t="s">
        <v>803</v>
      </c>
      <c r="C60" s="210">
        <f>E60*65%</f>
        <v>127075</v>
      </c>
      <c r="D60" s="210">
        <f>E60*35%</f>
        <v>68425</v>
      </c>
      <c r="E60" s="175">
        <v>195500</v>
      </c>
    </row>
    <row r="61" spans="1:5">
      <c r="A61" s="208"/>
      <c r="B61" s="119" t="s">
        <v>804</v>
      </c>
      <c r="C61" s="211">
        <v>113750</v>
      </c>
      <c r="D61" s="211">
        <v>61250</v>
      </c>
      <c r="E61" s="212">
        <v>175000</v>
      </c>
    </row>
    <row r="62" spans="1:5">
      <c r="A62" s="208"/>
      <c r="B62" s="119" t="s">
        <v>805</v>
      </c>
      <c r="C62" s="202">
        <v>67200</v>
      </c>
      <c r="D62" s="203">
        <f>E62-C62</f>
        <v>16800</v>
      </c>
      <c r="E62" s="204">
        <v>84000</v>
      </c>
    </row>
    <row r="63" spans="1:5">
      <c r="A63" s="208"/>
      <c r="B63" s="119" t="s">
        <v>806</v>
      </c>
      <c r="C63" s="119"/>
      <c r="D63" s="119"/>
      <c r="E63" s="120"/>
    </row>
    <row r="64" spans="1:5">
      <c r="A64" s="208"/>
      <c r="B64" s="119" t="s">
        <v>797</v>
      </c>
      <c r="C64" s="205">
        <v>55000</v>
      </c>
      <c r="D64" s="206">
        <v>18000</v>
      </c>
      <c r="E64" s="207">
        <f>C64+D64</f>
        <v>73000</v>
      </c>
    </row>
    <row r="65" spans="1:5">
      <c r="A65" s="208"/>
      <c r="B65" s="119" t="s">
        <v>798</v>
      </c>
      <c r="C65" s="205">
        <v>16000</v>
      </c>
      <c r="D65" s="206">
        <v>4000</v>
      </c>
      <c r="E65" s="207">
        <f t="shared" ref="E65:E78" si="1">C65+D65</f>
        <v>20000</v>
      </c>
    </row>
    <row r="66" spans="1:5">
      <c r="A66" s="208"/>
      <c r="B66" s="119" t="s">
        <v>807</v>
      </c>
      <c r="C66" s="205">
        <v>14000</v>
      </c>
      <c r="D66" s="206">
        <v>4000</v>
      </c>
      <c r="E66" s="207">
        <f t="shared" si="1"/>
        <v>18000</v>
      </c>
    </row>
    <row r="67" spans="1:5">
      <c r="A67" s="208"/>
      <c r="B67" s="119" t="s">
        <v>808</v>
      </c>
      <c r="C67" s="205">
        <v>12000</v>
      </c>
      <c r="D67" s="206">
        <v>4000</v>
      </c>
      <c r="E67" s="207">
        <f t="shared" si="1"/>
        <v>16000</v>
      </c>
    </row>
    <row r="68" spans="1:5">
      <c r="A68" s="208"/>
      <c r="B68" s="119" t="s">
        <v>809</v>
      </c>
      <c r="C68" s="205">
        <v>16000</v>
      </c>
      <c r="D68" s="206">
        <v>4000</v>
      </c>
      <c r="E68" s="207">
        <f t="shared" si="1"/>
        <v>20000</v>
      </c>
    </row>
    <row r="69" spans="1:5">
      <c r="A69" s="208"/>
      <c r="B69" s="119" t="s">
        <v>810</v>
      </c>
      <c r="C69" s="205">
        <v>17000</v>
      </c>
      <c r="D69" s="206">
        <v>6000</v>
      </c>
      <c r="E69" s="207">
        <f t="shared" si="1"/>
        <v>23000</v>
      </c>
    </row>
    <row r="70" spans="1:5">
      <c r="A70" s="208"/>
      <c r="B70" s="119" t="s">
        <v>811</v>
      </c>
      <c r="C70" s="205">
        <v>17000</v>
      </c>
      <c r="D70" s="206">
        <v>6000</v>
      </c>
      <c r="E70" s="207">
        <f t="shared" si="1"/>
        <v>23000</v>
      </c>
    </row>
    <row r="71" spans="1:5">
      <c r="A71" s="208"/>
      <c r="B71" s="119" t="s">
        <v>812</v>
      </c>
      <c r="C71" s="205">
        <v>13000</v>
      </c>
      <c r="D71" s="206">
        <v>4000</v>
      </c>
      <c r="E71" s="207">
        <f t="shared" si="1"/>
        <v>17000</v>
      </c>
    </row>
    <row r="72" spans="1:5">
      <c r="A72" s="208"/>
      <c r="B72" s="119" t="s">
        <v>813</v>
      </c>
      <c r="C72" s="205">
        <v>13000</v>
      </c>
      <c r="D72" s="206">
        <v>4000</v>
      </c>
      <c r="E72" s="207">
        <f t="shared" si="1"/>
        <v>17000</v>
      </c>
    </row>
    <row r="73" spans="1:5">
      <c r="A73" s="208"/>
      <c r="B73" s="119" t="s">
        <v>814</v>
      </c>
      <c r="C73" s="205">
        <v>16000</v>
      </c>
      <c r="D73" s="206">
        <v>4000</v>
      </c>
      <c r="E73" s="207">
        <f t="shared" si="1"/>
        <v>20000</v>
      </c>
    </row>
    <row r="74" spans="1:5">
      <c r="A74" s="208"/>
      <c r="B74" s="119" t="s">
        <v>815</v>
      </c>
      <c r="C74" s="205">
        <v>18000</v>
      </c>
      <c r="D74" s="206">
        <v>5000</v>
      </c>
      <c r="E74" s="207">
        <f t="shared" si="1"/>
        <v>23000</v>
      </c>
    </row>
    <row r="75" spans="1:5">
      <c r="A75" s="208"/>
      <c r="B75" s="119" t="s">
        <v>816</v>
      </c>
      <c r="C75" s="205">
        <v>9000</v>
      </c>
      <c r="D75" s="206">
        <v>6000</v>
      </c>
      <c r="E75" s="207">
        <f t="shared" si="1"/>
        <v>15000</v>
      </c>
    </row>
    <row r="76" spans="1:5">
      <c r="A76" s="208"/>
      <c r="B76" s="119" t="s">
        <v>817</v>
      </c>
      <c r="C76" s="205">
        <v>16000</v>
      </c>
      <c r="D76" s="206">
        <v>4000</v>
      </c>
      <c r="E76" s="207">
        <f t="shared" si="1"/>
        <v>20000</v>
      </c>
    </row>
    <row r="77" spans="1:5">
      <c r="A77" s="208"/>
      <c r="B77" s="119" t="s">
        <v>818</v>
      </c>
      <c r="C77" s="205">
        <v>10000</v>
      </c>
      <c r="D77" s="206">
        <v>3000</v>
      </c>
      <c r="E77" s="207">
        <f t="shared" si="1"/>
        <v>13000</v>
      </c>
    </row>
    <row r="78" spans="1:5">
      <c r="A78" s="208"/>
      <c r="B78" s="119" t="s">
        <v>819</v>
      </c>
      <c r="C78" s="205">
        <v>70000</v>
      </c>
      <c r="D78" s="206">
        <v>0</v>
      </c>
      <c r="E78" s="207">
        <f t="shared" si="1"/>
        <v>70000</v>
      </c>
    </row>
    <row r="79" spans="1:5">
      <c r="A79" s="208"/>
      <c r="B79" s="199" t="s">
        <v>784</v>
      </c>
      <c r="C79" s="200">
        <f>SUM(C52:C78)</f>
        <v>674025</v>
      </c>
      <c r="D79" s="200">
        <f>SUM(D52:D78)</f>
        <v>401475</v>
      </c>
      <c r="E79" s="201">
        <f>SUM(E52:E78)</f>
        <v>1075500</v>
      </c>
    </row>
    <row r="80" spans="1:5">
      <c r="A80" s="208"/>
      <c r="B80" s="119"/>
      <c r="C80" s="205"/>
      <c r="D80" s="206"/>
      <c r="E80" s="207"/>
    </row>
    <row r="81" spans="1:5">
      <c r="A81" s="209">
        <v>7</v>
      </c>
      <c r="B81" s="198" t="s">
        <v>820</v>
      </c>
      <c r="C81" s="119"/>
      <c r="D81" s="119"/>
      <c r="E81" s="120"/>
    </row>
    <row r="82" spans="1:5">
      <c r="A82" s="208"/>
      <c r="B82" s="119" t="s">
        <v>781</v>
      </c>
      <c r="C82" s="111">
        <v>18000</v>
      </c>
      <c r="D82" s="111">
        <v>0</v>
      </c>
      <c r="E82" s="173">
        <f>C82+D82</f>
        <v>18000</v>
      </c>
    </row>
    <row r="83" spans="1:5">
      <c r="A83" s="208"/>
      <c r="B83" s="119" t="s">
        <v>782</v>
      </c>
      <c r="C83" s="111">
        <v>0</v>
      </c>
      <c r="D83" s="111">
        <v>25000</v>
      </c>
      <c r="E83" s="173">
        <f t="shared" ref="E83:E88" si="2">C83+D83</f>
        <v>25000</v>
      </c>
    </row>
    <row r="84" spans="1:5">
      <c r="A84" s="208"/>
      <c r="B84" s="119" t="s">
        <v>783</v>
      </c>
      <c r="C84" s="111">
        <v>0</v>
      </c>
      <c r="D84" s="111">
        <v>25000</v>
      </c>
      <c r="E84" s="173">
        <f t="shared" si="2"/>
        <v>25000</v>
      </c>
    </row>
    <row r="85" spans="1:5">
      <c r="A85" s="208"/>
      <c r="B85" s="119" t="s">
        <v>790</v>
      </c>
      <c r="C85" s="111">
        <v>0</v>
      </c>
      <c r="D85" s="111">
        <v>25000</v>
      </c>
      <c r="E85" s="173">
        <f t="shared" si="2"/>
        <v>25000</v>
      </c>
    </row>
    <row r="86" spans="1:5">
      <c r="A86" s="208"/>
      <c r="B86" s="119" t="s">
        <v>792</v>
      </c>
      <c r="C86" s="111">
        <v>0</v>
      </c>
      <c r="D86" s="111">
        <v>25000</v>
      </c>
      <c r="E86" s="173">
        <f t="shared" si="2"/>
        <v>25000</v>
      </c>
    </row>
    <row r="87" spans="1:5">
      <c r="A87" s="208"/>
      <c r="B87" s="119" t="s">
        <v>821</v>
      </c>
      <c r="C87" s="111">
        <v>0</v>
      </c>
      <c r="D87" s="111">
        <v>25000</v>
      </c>
      <c r="E87" s="173">
        <f t="shared" si="2"/>
        <v>25000</v>
      </c>
    </row>
    <row r="88" spans="1:5">
      <c r="A88" s="208"/>
      <c r="B88" s="119" t="s">
        <v>822</v>
      </c>
      <c r="C88" s="111">
        <v>0</v>
      </c>
      <c r="D88" s="111">
        <v>25000</v>
      </c>
      <c r="E88" s="173">
        <f t="shared" si="2"/>
        <v>25000</v>
      </c>
    </row>
    <row r="89" spans="1:5">
      <c r="A89" s="208"/>
      <c r="B89" s="119" t="s">
        <v>793</v>
      </c>
      <c r="C89" s="40">
        <v>36000</v>
      </c>
      <c r="D89" s="111">
        <v>24000</v>
      </c>
      <c r="E89" s="173">
        <f>+C89+D89</f>
        <v>60000</v>
      </c>
    </row>
    <row r="90" spans="1:5">
      <c r="A90" s="208"/>
      <c r="B90" s="119" t="s">
        <v>794</v>
      </c>
      <c r="C90" s="111">
        <v>0</v>
      </c>
      <c r="D90" s="111">
        <v>30000</v>
      </c>
      <c r="E90" s="173">
        <f>C90+D90</f>
        <v>30000</v>
      </c>
    </row>
    <row r="91" spans="1:5">
      <c r="A91" s="208"/>
      <c r="B91" s="119" t="s">
        <v>823</v>
      </c>
      <c r="C91" s="202">
        <v>67200</v>
      </c>
      <c r="D91" s="203">
        <f>E91-C91</f>
        <v>16800</v>
      </c>
      <c r="E91" s="204">
        <v>84000</v>
      </c>
    </row>
    <row r="92" spans="1:5">
      <c r="A92" s="208"/>
      <c r="B92" s="119" t="s">
        <v>796</v>
      </c>
      <c r="C92" s="119"/>
      <c r="D92" s="119"/>
      <c r="E92" s="120"/>
    </row>
    <row r="93" spans="1:5">
      <c r="A93" s="208"/>
      <c r="B93" s="119" t="s">
        <v>797</v>
      </c>
      <c r="C93" s="205">
        <v>55000</v>
      </c>
      <c r="D93" s="206">
        <v>18000</v>
      </c>
      <c r="E93" s="207">
        <f>C93+D93</f>
        <v>73000</v>
      </c>
    </row>
    <row r="94" spans="1:5">
      <c r="A94" s="208"/>
      <c r="B94" s="119" t="s">
        <v>798</v>
      </c>
      <c r="C94" s="205">
        <v>16000</v>
      </c>
      <c r="D94" s="206">
        <v>4000</v>
      </c>
      <c r="E94" s="207">
        <f t="shared" ref="E94:E110" si="3">C94+D94</f>
        <v>20000</v>
      </c>
    </row>
    <row r="95" spans="1:5">
      <c r="A95" s="208"/>
      <c r="B95" s="119" t="s">
        <v>807</v>
      </c>
      <c r="C95" s="205">
        <v>14000</v>
      </c>
      <c r="D95" s="206">
        <v>4000</v>
      </c>
      <c r="E95" s="207">
        <f t="shared" si="3"/>
        <v>18000</v>
      </c>
    </row>
    <row r="96" spans="1:5">
      <c r="A96" s="208"/>
      <c r="B96" s="119" t="s">
        <v>808</v>
      </c>
      <c r="C96" s="205">
        <v>12000</v>
      </c>
      <c r="D96" s="206">
        <v>4000</v>
      </c>
      <c r="E96" s="207">
        <f t="shared" si="3"/>
        <v>16000</v>
      </c>
    </row>
    <row r="97" spans="1:5">
      <c r="A97" s="208"/>
      <c r="B97" s="119" t="s">
        <v>809</v>
      </c>
      <c r="C97" s="205">
        <v>16000</v>
      </c>
      <c r="D97" s="206">
        <v>4000</v>
      </c>
      <c r="E97" s="207">
        <f t="shared" si="3"/>
        <v>20000</v>
      </c>
    </row>
    <row r="98" spans="1:5">
      <c r="A98" s="208"/>
      <c r="B98" s="119" t="s">
        <v>824</v>
      </c>
      <c r="C98" s="205">
        <v>14000</v>
      </c>
      <c r="D98" s="206">
        <v>6000</v>
      </c>
      <c r="E98" s="207">
        <f t="shared" si="3"/>
        <v>20000</v>
      </c>
    </row>
    <row r="99" spans="1:5">
      <c r="A99" s="208"/>
      <c r="B99" s="119" t="s">
        <v>825</v>
      </c>
      <c r="C99" s="205">
        <v>17000</v>
      </c>
      <c r="D99" s="206">
        <v>6000</v>
      </c>
      <c r="E99" s="207">
        <f t="shared" si="3"/>
        <v>23000</v>
      </c>
    </row>
    <row r="100" spans="1:5">
      <c r="A100" s="208"/>
      <c r="B100" s="119" t="s">
        <v>826</v>
      </c>
      <c r="C100" s="205">
        <v>17000</v>
      </c>
      <c r="D100" s="206">
        <v>6000</v>
      </c>
      <c r="E100" s="207">
        <f t="shared" si="3"/>
        <v>23000</v>
      </c>
    </row>
    <row r="101" spans="1:5">
      <c r="A101" s="208"/>
      <c r="B101" s="119" t="s">
        <v>827</v>
      </c>
      <c r="C101" s="205">
        <v>14000</v>
      </c>
      <c r="D101" s="206">
        <v>4000</v>
      </c>
      <c r="E101" s="207">
        <f t="shared" si="3"/>
        <v>18000</v>
      </c>
    </row>
    <row r="102" spans="1:5">
      <c r="A102" s="208"/>
      <c r="B102" s="119" t="s">
        <v>828</v>
      </c>
      <c r="C102" s="205">
        <v>12000</v>
      </c>
      <c r="D102" s="206">
        <v>3000</v>
      </c>
      <c r="E102" s="207">
        <f t="shared" si="3"/>
        <v>15000</v>
      </c>
    </row>
    <row r="103" spans="1:5">
      <c r="A103" s="208"/>
      <c r="B103" s="119" t="s">
        <v>829</v>
      </c>
      <c r="C103" s="205">
        <v>14000</v>
      </c>
      <c r="D103" s="206">
        <v>6000</v>
      </c>
      <c r="E103" s="207">
        <f t="shared" si="3"/>
        <v>20000</v>
      </c>
    </row>
    <row r="104" spans="1:5">
      <c r="A104" s="208"/>
      <c r="B104" s="119" t="s">
        <v>830</v>
      </c>
      <c r="C104" s="205">
        <v>13000</v>
      </c>
      <c r="D104" s="206">
        <v>4000</v>
      </c>
      <c r="E104" s="207">
        <f t="shared" si="3"/>
        <v>17000</v>
      </c>
    </row>
    <row r="105" spans="1:5">
      <c r="A105" s="208"/>
      <c r="B105" s="119" t="s">
        <v>831</v>
      </c>
      <c r="C105" s="205">
        <v>13000</v>
      </c>
      <c r="D105" s="206">
        <v>4000</v>
      </c>
      <c r="E105" s="207">
        <f t="shared" si="3"/>
        <v>17000</v>
      </c>
    </row>
    <row r="106" spans="1:5">
      <c r="A106" s="208"/>
      <c r="B106" s="119" t="s">
        <v>832</v>
      </c>
      <c r="C106" s="205">
        <v>16000</v>
      </c>
      <c r="D106" s="206">
        <v>4000</v>
      </c>
      <c r="E106" s="207">
        <f t="shared" si="3"/>
        <v>20000</v>
      </c>
    </row>
    <row r="107" spans="1:5">
      <c r="A107" s="208"/>
      <c r="B107" s="119" t="s">
        <v>833</v>
      </c>
      <c r="C107" s="205">
        <v>16000</v>
      </c>
      <c r="D107" s="206">
        <v>4000</v>
      </c>
      <c r="E107" s="207">
        <f t="shared" si="3"/>
        <v>20000</v>
      </c>
    </row>
    <row r="108" spans="1:5">
      <c r="A108" s="208"/>
      <c r="B108" s="119" t="s">
        <v>834</v>
      </c>
      <c r="C108" s="205">
        <v>13000</v>
      </c>
      <c r="D108" s="206">
        <v>4000</v>
      </c>
      <c r="E108" s="207">
        <f t="shared" si="3"/>
        <v>17000</v>
      </c>
    </row>
    <row r="109" spans="1:5">
      <c r="A109" s="208"/>
      <c r="B109" s="119" t="s">
        <v>835</v>
      </c>
      <c r="C109" s="205">
        <v>18000</v>
      </c>
      <c r="D109" s="206">
        <v>5000</v>
      </c>
      <c r="E109" s="207">
        <f t="shared" si="3"/>
        <v>23000</v>
      </c>
    </row>
    <row r="110" spans="1:5">
      <c r="A110" s="208"/>
      <c r="B110" s="119" t="s">
        <v>836</v>
      </c>
      <c r="C110" s="205">
        <v>16000</v>
      </c>
      <c r="D110" s="206">
        <v>4000</v>
      </c>
      <c r="E110" s="207">
        <f t="shared" si="3"/>
        <v>20000</v>
      </c>
    </row>
    <row r="111" spans="1:5">
      <c r="A111" s="208"/>
      <c r="B111" s="199" t="s">
        <v>784</v>
      </c>
      <c r="C111" s="200">
        <f>SUM(C82:C110)</f>
        <v>427200</v>
      </c>
      <c r="D111" s="200">
        <f>SUM(D82:D110)</f>
        <v>314800</v>
      </c>
      <c r="E111" s="201">
        <f>SUM(E82:E110)</f>
        <v>742000</v>
      </c>
    </row>
    <row r="112" spans="1:5" ht="15.75" thickBot="1">
      <c r="A112" s="213"/>
      <c r="B112" s="214"/>
      <c r="C112" s="214"/>
      <c r="D112" s="214"/>
      <c r="E112" s="215"/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5" right="0.75" top="0.74803149606299202" bottom="0.74803149606299202" header="0.31496062992126" footer="0.31496062992126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7"/>
  <sheetViews>
    <sheetView view="pageBreakPreview" topLeftCell="A58" zoomScale="60" workbookViewId="0">
      <selection activeCell="B12" sqref="B12"/>
    </sheetView>
  </sheetViews>
  <sheetFormatPr defaultRowHeight="15"/>
  <cols>
    <col min="1" max="1" width="4.85546875" customWidth="1"/>
    <col min="2" max="2" width="59.5703125" customWidth="1"/>
    <col min="3" max="3" width="14.28515625" customWidth="1"/>
    <col min="4" max="4" width="14.42578125" customWidth="1"/>
    <col min="5" max="5" width="12.42578125" customWidth="1"/>
    <col min="7" max="7" width="10.5703125" bestFit="1" customWidth="1"/>
  </cols>
  <sheetData>
    <row r="1" spans="1:5" ht="23.25">
      <c r="A1" s="660" t="s">
        <v>1995</v>
      </c>
      <c r="B1" s="660"/>
      <c r="C1" s="660"/>
      <c r="D1" s="660"/>
      <c r="E1" s="660"/>
    </row>
    <row r="2" spans="1:5" ht="23.25">
      <c r="A2" s="660" t="s">
        <v>1</v>
      </c>
      <c r="B2" s="660"/>
      <c r="C2" s="660"/>
      <c r="D2" s="660"/>
      <c r="E2" s="660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 ht="15" customHeight="1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416" t="s">
        <v>29</v>
      </c>
      <c r="B8" s="14"/>
      <c r="C8" s="14"/>
      <c r="D8" s="14"/>
      <c r="E8" s="417"/>
    </row>
    <row r="9" spans="1:5">
      <c r="A9" s="416">
        <v>1</v>
      </c>
      <c r="B9" s="14" t="s">
        <v>30</v>
      </c>
      <c r="C9" s="15">
        <v>18000</v>
      </c>
      <c r="D9" s="15">
        <v>0</v>
      </c>
      <c r="E9" s="418">
        <v>18000</v>
      </c>
    </row>
    <row r="10" spans="1:5">
      <c r="A10" s="416">
        <v>2</v>
      </c>
      <c r="B10" s="14" t="s">
        <v>31</v>
      </c>
      <c r="C10" s="15">
        <v>12000</v>
      </c>
      <c r="D10" s="15">
        <v>0</v>
      </c>
      <c r="E10" s="418">
        <v>12000</v>
      </c>
    </row>
    <row r="11" spans="1:5">
      <c r="A11" s="416"/>
      <c r="B11" s="14"/>
      <c r="C11" s="15"/>
      <c r="D11" s="15"/>
      <c r="E11" s="418"/>
    </row>
    <row r="12" spans="1:5">
      <c r="A12" s="416" t="s">
        <v>32</v>
      </c>
      <c r="B12" s="14"/>
      <c r="C12" s="15"/>
      <c r="D12" s="15"/>
      <c r="E12" s="418"/>
    </row>
    <row r="13" spans="1:5">
      <c r="A13" s="416">
        <v>1</v>
      </c>
      <c r="B13" s="14" t="s">
        <v>33</v>
      </c>
      <c r="C13" s="15">
        <v>0</v>
      </c>
      <c r="D13" s="15">
        <v>25000</v>
      </c>
      <c r="E13" s="418">
        <v>25000</v>
      </c>
    </row>
    <row r="14" spans="1:5">
      <c r="A14" s="416">
        <v>2</v>
      </c>
      <c r="B14" s="14" t="s">
        <v>34</v>
      </c>
      <c r="C14" s="15">
        <v>0</v>
      </c>
      <c r="D14" s="15">
        <v>50000</v>
      </c>
      <c r="E14" s="418">
        <v>50000</v>
      </c>
    </row>
    <row r="15" spans="1:5">
      <c r="A15" s="416">
        <v>3</v>
      </c>
      <c r="B15" s="14" t="s">
        <v>84</v>
      </c>
      <c r="C15" s="15">
        <v>0</v>
      </c>
      <c r="D15" s="15">
        <v>62500</v>
      </c>
      <c r="E15" s="418">
        <v>62500</v>
      </c>
    </row>
    <row r="16" spans="1:5">
      <c r="A16" s="416"/>
      <c r="B16" s="14"/>
      <c r="C16" s="15"/>
      <c r="D16" s="15"/>
      <c r="E16" s="418"/>
    </row>
    <row r="17" spans="1:5">
      <c r="A17" s="416" t="s">
        <v>35</v>
      </c>
      <c r="B17" s="14"/>
      <c r="C17" s="15"/>
      <c r="D17" s="15"/>
      <c r="E17" s="418"/>
    </row>
    <row r="18" spans="1:5">
      <c r="A18" s="416">
        <v>1</v>
      </c>
      <c r="B18" s="14" t="s">
        <v>1996</v>
      </c>
      <c r="C18" s="15">
        <f>E18*60%</f>
        <v>60000</v>
      </c>
      <c r="D18" s="15">
        <f>E18*40%</f>
        <v>40000</v>
      </c>
      <c r="E18" s="418">
        <v>100000</v>
      </c>
    </row>
    <row r="19" spans="1:5">
      <c r="A19" s="416">
        <v>2</v>
      </c>
      <c r="B19" s="14" t="s">
        <v>36</v>
      </c>
      <c r="C19" s="15">
        <f t="shared" ref="C19:C20" si="0">E19*60%</f>
        <v>120000</v>
      </c>
      <c r="D19" s="15">
        <f t="shared" ref="D19:D20" si="1">E19*40%</f>
        <v>80000</v>
      </c>
      <c r="E19" s="418">
        <v>200000</v>
      </c>
    </row>
    <row r="20" spans="1:5">
      <c r="A20" s="416">
        <v>3</v>
      </c>
      <c r="B20" s="14" t="s">
        <v>37</v>
      </c>
      <c r="C20" s="15">
        <f t="shared" si="0"/>
        <v>180000</v>
      </c>
      <c r="D20" s="15">
        <f t="shared" si="1"/>
        <v>120000</v>
      </c>
      <c r="E20" s="418">
        <v>300000</v>
      </c>
    </row>
    <row r="21" spans="1:5">
      <c r="A21" s="416"/>
      <c r="B21" s="14"/>
      <c r="C21" s="15"/>
      <c r="D21" s="15"/>
      <c r="E21" s="418"/>
    </row>
    <row r="22" spans="1:5">
      <c r="A22" s="419" t="s">
        <v>38</v>
      </c>
      <c r="B22" s="16"/>
      <c r="C22" s="17"/>
      <c r="D22" s="17"/>
      <c r="E22" s="420"/>
    </row>
    <row r="23" spans="1:5">
      <c r="A23" s="419">
        <v>1</v>
      </c>
      <c r="B23" s="16" t="s">
        <v>39</v>
      </c>
      <c r="C23" s="17">
        <v>125000</v>
      </c>
      <c r="D23" s="17">
        <v>75000</v>
      </c>
      <c r="E23" s="420">
        <v>200000</v>
      </c>
    </row>
    <row r="24" spans="1:5">
      <c r="A24" s="419">
        <v>2</v>
      </c>
      <c r="B24" s="16" t="s">
        <v>40</v>
      </c>
      <c r="C24" s="17">
        <v>125000</v>
      </c>
      <c r="D24" s="17">
        <v>75000</v>
      </c>
      <c r="E24" s="420">
        <v>200000</v>
      </c>
    </row>
    <row r="25" spans="1:5">
      <c r="A25" s="419">
        <v>3</v>
      </c>
      <c r="B25" s="16" t="s">
        <v>41</v>
      </c>
      <c r="C25" s="17">
        <v>125000</v>
      </c>
      <c r="D25" s="17">
        <v>75000</v>
      </c>
      <c r="E25" s="420">
        <v>200000</v>
      </c>
    </row>
    <row r="26" spans="1:5">
      <c r="A26" s="419">
        <v>4</v>
      </c>
      <c r="B26" s="16" t="s">
        <v>42</v>
      </c>
      <c r="C26" s="17">
        <v>125000</v>
      </c>
      <c r="D26" s="17">
        <v>75000</v>
      </c>
      <c r="E26" s="420">
        <v>200000</v>
      </c>
    </row>
    <row r="27" spans="1:5">
      <c r="A27" s="419">
        <v>5</v>
      </c>
      <c r="B27" s="16" t="s">
        <v>43</v>
      </c>
      <c r="C27" s="17">
        <v>125000</v>
      </c>
      <c r="D27" s="17">
        <v>75000</v>
      </c>
      <c r="E27" s="420">
        <v>200000</v>
      </c>
    </row>
    <row r="28" spans="1:5">
      <c r="A28" s="419">
        <v>6</v>
      </c>
      <c r="B28" s="16" t="s">
        <v>44</v>
      </c>
      <c r="C28" s="17">
        <v>375000</v>
      </c>
      <c r="D28" s="17">
        <v>225000</v>
      </c>
      <c r="E28" s="420">
        <v>600000</v>
      </c>
    </row>
    <row r="29" spans="1:5">
      <c r="A29" s="419">
        <v>7</v>
      </c>
      <c r="B29" s="16" t="s">
        <v>45</v>
      </c>
      <c r="C29" s="17">
        <v>218750</v>
      </c>
      <c r="D29" s="17">
        <v>131250</v>
      </c>
      <c r="E29" s="420">
        <v>350000</v>
      </c>
    </row>
    <row r="30" spans="1:5">
      <c r="A30" s="419">
        <v>8</v>
      </c>
      <c r="B30" s="16" t="s">
        <v>46</v>
      </c>
      <c r="C30" s="17">
        <v>108000</v>
      </c>
      <c r="D30" s="17">
        <v>72000</v>
      </c>
      <c r="E30" s="420">
        <v>180000</v>
      </c>
    </row>
    <row r="31" spans="1:5">
      <c r="A31" s="419">
        <v>9</v>
      </c>
      <c r="B31" s="16" t="s">
        <v>47</v>
      </c>
      <c r="C31" s="17">
        <v>93750</v>
      </c>
      <c r="D31" s="17">
        <v>56250</v>
      </c>
      <c r="E31" s="420">
        <v>150000</v>
      </c>
    </row>
    <row r="32" spans="1:5">
      <c r="A32" s="419">
        <v>10</v>
      </c>
      <c r="B32" s="16" t="s">
        <v>48</v>
      </c>
      <c r="C32" s="17">
        <v>240000</v>
      </c>
      <c r="D32" s="17">
        <v>360000</v>
      </c>
      <c r="E32" s="420">
        <v>600000</v>
      </c>
    </row>
    <row r="33" spans="1:5">
      <c r="A33" s="419">
        <v>12</v>
      </c>
      <c r="B33" s="16" t="s">
        <v>52</v>
      </c>
      <c r="C33" s="17">
        <v>93750</v>
      </c>
      <c r="D33" s="17">
        <v>56250</v>
      </c>
      <c r="E33" s="420">
        <v>150000</v>
      </c>
    </row>
    <row r="34" spans="1:5">
      <c r="A34" s="419">
        <v>13</v>
      </c>
      <c r="B34" s="16" t="s">
        <v>53</v>
      </c>
      <c r="C34" s="17">
        <v>50000</v>
      </c>
      <c r="D34" s="17">
        <v>30000</v>
      </c>
      <c r="E34" s="420">
        <v>80000</v>
      </c>
    </row>
    <row r="35" spans="1:5">
      <c r="A35" s="419">
        <v>14</v>
      </c>
      <c r="B35" s="16" t="s">
        <v>54</v>
      </c>
      <c r="C35" s="17">
        <v>93750</v>
      </c>
      <c r="D35" s="17">
        <v>56250</v>
      </c>
      <c r="E35" s="420">
        <v>150000</v>
      </c>
    </row>
    <row r="36" spans="1:5">
      <c r="A36" s="419">
        <v>17</v>
      </c>
      <c r="B36" s="16" t="s">
        <v>55</v>
      </c>
      <c r="C36" s="17"/>
      <c r="D36" s="17"/>
      <c r="E36" s="420"/>
    </row>
    <row r="37" spans="1:5">
      <c r="A37" s="419"/>
      <c r="B37" s="16" t="s">
        <v>56</v>
      </c>
      <c r="C37" s="17">
        <v>18750</v>
      </c>
      <c r="D37" s="17">
        <v>11250</v>
      </c>
      <c r="E37" s="420">
        <v>30000</v>
      </c>
    </row>
    <row r="38" spans="1:5">
      <c r="A38" s="419"/>
      <c r="B38" s="16" t="s">
        <v>49</v>
      </c>
      <c r="C38" s="17">
        <v>43750</v>
      </c>
      <c r="D38" s="17">
        <v>26250</v>
      </c>
      <c r="E38" s="420">
        <v>70000</v>
      </c>
    </row>
    <row r="39" spans="1:5">
      <c r="A39" s="419"/>
      <c r="B39" s="16" t="s">
        <v>50</v>
      </c>
      <c r="C39" s="17">
        <v>62500</v>
      </c>
      <c r="D39" s="17">
        <v>37500</v>
      </c>
      <c r="E39" s="420">
        <v>100000</v>
      </c>
    </row>
    <row r="40" spans="1:5">
      <c r="A40" s="419"/>
      <c r="B40" s="16" t="s">
        <v>51</v>
      </c>
      <c r="C40" s="17">
        <v>93750</v>
      </c>
      <c r="D40" s="17">
        <v>56250</v>
      </c>
      <c r="E40" s="420">
        <v>150000</v>
      </c>
    </row>
    <row r="41" spans="1:5">
      <c r="A41" s="419">
        <v>18</v>
      </c>
      <c r="B41" s="16" t="s">
        <v>57</v>
      </c>
      <c r="C41" s="17"/>
      <c r="D41" s="17"/>
      <c r="E41" s="420"/>
    </row>
    <row r="42" spans="1:5">
      <c r="A42" s="419"/>
      <c r="B42" s="16" t="s">
        <v>56</v>
      </c>
      <c r="C42" s="17">
        <v>18750</v>
      </c>
      <c r="D42" s="17">
        <v>11250</v>
      </c>
      <c r="E42" s="420">
        <v>30000</v>
      </c>
    </row>
    <row r="43" spans="1:5">
      <c r="A43" s="419"/>
      <c r="B43" s="16" t="s">
        <v>49</v>
      </c>
      <c r="C43" s="17">
        <v>53125</v>
      </c>
      <c r="D43" s="17">
        <v>31875</v>
      </c>
      <c r="E43" s="420">
        <v>85000</v>
      </c>
    </row>
    <row r="44" spans="1:5">
      <c r="A44" s="419"/>
      <c r="B44" s="16" t="s">
        <v>50</v>
      </c>
      <c r="C44" s="17">
        <v>75000</v>
      </c>
      <c r="D44" s="17">
        <v>45000</v>
      </c>
      <c r="E44" s="420">
        <v>120000</v>
      </c>
    </row>
    <row r="45" spans="1:5">
      <c r="A45" s="419">
        <v>19</v>
      </c>
      <c r="B45" s="16" t="s">
        <v>58</v>
      </c>
      <c r="C45" s="17"/>
      <c r="D45" s="17"/>
      <c r="E45" s="420"/>
    </row>
    <row r="46" spans="1:5">
      <c r="A46" s="419"/>
      <c r="B46" s="16" t="s">
        <v>59</v>
      </c>
      <c r="C46" s="17">
        <v>12500</v>
      </c>
      <c r="D46" s="17">
        <v>7500</v>
      </c>
      <c r="E46" s="420">
        <v>20000</v>
      </c>
    </row>
    <row r="47" spans="1:5">
      <c r="A47" s="419"/>
      <c r="B47" s="16" t="s">
        <v>60</v>
      </c>
      <c r="C47" s="17">
        <v>31250</v>
      </c>
      <c r="D47" s="17">
        <v>18750</v>
      </c>
      <c r="E47" s="420">
        <v>50000</v>
      </c>
    </row>
    <row r="48" spans="1:5">
      <c r="A48" s="419"/>
      <c r="B48" s="16" t="s">
        <v>61</v>
      </c>
      <c r="C48" s="17">
        <v>62500</v>
      </c>
      <c r="D48" s="17">
        <v>37500</v>
      </c>
      <c r="E48" s="420">
        <v>100000</v>
      </c>
    </row>
    <row r="49" spans="1:5">
      <c r="A49" s="419">
        <v>20</v>
      </c>
      <c r="B49" s="16" t="s">
        <v>62</v>
      </c>
      <c r="C49" s="17">
        <v>75000</v>
      </c>
      <c r="D49" s="17">
        <v>45000</v>
      </c>
      <c r="E49" s="420">
        <v>120000</v>
      </c>
    </row>
    <row r="50" spans="1:5">
      <c r="A50" s="419">
        <v>21</v>
      </c>
      <c r="B50" s="16" t="s">
        <v>63</v>
      </c>
      <c r="C50" s="17">
        <v>31250</v>
      </c>
      <c r="D50" s="17">
        <v>18750</v>
      </c>
      <c r="E50" s="420">
        <v>50000</v>
      </c>
    </row>
    <row r="51" spans="1:5">
      <c r="A51" s="419">
        <v>22</v>
      </c>
      <c r="B51" s="16" t="s">
        <v>64</v>
      </c>
      <c r="C51" s="17"/>
      <c r="D51" s="17"/>
      <c r="E51" s="420"/>
    </row>
    <row r="52" spans="1:5">
      <c r="A52" s="419"/>
      <c r="B52" s="16" t="s">
        <v>65</v>
      </c>
      <c r="C52" s="17">
        <v>31250</v>
      </c>
      <c r="D52" s="17">
        <v>18750</v>
      </c>
      <c r="E52" s="420">
        <v>50000</v>
      </c>
    </row>
    <row r="53" spans="1:5">
      <c r="A53" s="419"/>
      <c r="B53" s="16" t="s">
        <v>66</v>
      </c>
      <c r="C53" s="17">
        <v>31250</v>
      </c>
      <c r="D53" s="17">
        <v>18750</v>
      </c>
      <c r="E53" s="420">
        <v>50000</v>
      </c>
    </row>
    <row r="54" spans="1:5">
      <c r="A54" s="419"/>
      <c r="B54" s="16" t="s">
        <v>67</v>
      </c>
      <c r="C54" s="17">
        <v>62500</v>
      </c>
      <c r="D54" s="17">
        <v>37500</v>
      </c>
      <c r="E54" s="420">
        <v>100000</v>
      </c>
    </row>
    <row r="55" spans="1:5">
      <c r="A55" s="419">
        <v>24</v>
      </c>
      <c r="B55" s="16" t="s">
        <v>68</v>
      </c>
      <c r="C55" s="17">
        <v>75000</v>
      </c>
      <c r="D55" s="17">
        <v>45000</v>
      </c>
      <c r="E55" s="420">
        <v>120000</v>
      </c>
    </row>
    <row r="56" spans="1:5">
      <c r="A56" s="419">
        <v>25</v>
      </c>
      <c r="B56" s="16" t="s">
        <v>69</v>
      </c>
      <c r="C56" s="17">
        <v>125000</v>
      </c>
      <c r="D56" s="17">
        <v>75000</v>
      </c>
      <c r="E56" s="420">
        <v>200000</v>
      </c>
    </row>
    <row r="57" spans="1:5">
      <c r="A57" s="419"/>
      <c r="B57" s="16"/>
      <c r="C57" s="17"/>
      <c r="D57" s="17"/>
      <c r="E57" s="420"/>
    </row>
    <row r="58" spans="1:5">
      <c r="A58" s="419" t="s">
        <v>714</v>
      </c>
      <c r="B58" s="16"/>
      <c r="C58" s="17"/>
      <c r="D58" s="17"/>
      <c r="E58" s="420"/>
    </row>
    <row r="59" spans="1:5">
      <c r="A59" s="419">
        <v>26</v>
      </c>
      <c r="B59" s="16" t="s">
        <v>715</v>
      </c>
      <c r="C59" s="17">
        <v>2400</v>
      </c>
      <c r="D59" s="17">
        <v>0</v>
      </c>
      <c r="E59" s="420">
        <v>2400</v>
      </c>
    </row>
    <row r="60" spans="1:5">
      <c r="A60" s="419">
        <v>27</v>
      </c>
      <c r="B60" s="16" t="s">
        <v>716</v>
      </c>
      <c r="C60" s="17">
        <v>3125</v>
      </c>
      <c r="D60" s="17">
        <v>1875</v>
      </c>
      <c r="E60" s="420">
        <v>5000</v>
      </c>
    </row>
    <row r="61" spans="1:5">
      <c r="A61" s="419">
        <v>28</v>
      </c>
      <c r="B61" s="16" t="s">
        <v>717</v>
      </c>
      <c r="C61" s="17">
        <v>2160</v>
      </c>
      <c r="D61" s="17">
        <v>1440</v>
      </c>
      <c r="E61" s="420">
        <v>3600</v>
      </c>
    </row>
    <row r="62" spans="1:5">
      <c r="A62" s="419">
        <v>29</v>
      </c>
      <c r="B62" s="16" t="s">
        <v>718</v>
      </c>
      <c r="C62" s="17">
        <v>2160</v>
      </c>
      <c r="D62" s="17">
        <v>1440</v>
      </c>
      <c r="E62" s="420">
        <v>3600</v>
      </c>
    </row>
    <row r="63" spans="1:5">
      <c r="A63" s="419">
        <v>30</v>
      </c>
      <c r="B63" s="16" t="s">
        <v>719</v>
      </c>
      <c r="C63" s="17">
        <v>20400</v>
      </c>
      <c r="D63" s="17">
        <v>10800</v>
      </c>
      <c r="E63" s="420">
        <v>31200</v>
      </c>
    </row>
    <row r="64" spans="1:5">
      <c r="A64" s="419">
        <v>31</v>
      </c>
      <c r="B64" s="16" t="s">
        <v>720</v>
      </c>
      <c r="C64" s="17">
        <v>2160</v>
      </c>
      <c r="D64" s="17">
        <v>1440</v>
      </c>
      <c r="E64" s="420">
        <v>3600</v>
      </c>
    </row>
    <row r="65" spans="1:7">
      <c r="A65" s="419">
        <v>32</v>
      </c>
      <c r="B65" s="16" t="s">
        <v>70</v>
      </c>
      <c r="C65" s="17"/>
      <c r="D65" s="17"/>
      <c r="E65" s="420"/>
    </row>
    <row r="66" spans="1:7">
      <c r="A66" s="416"/>
      <c r="B66" s="14"/>
      <c r="C66" s="15"/>
      <c r="D66" s="15"/>
      <c r="E66" s="418"/>
    </row>
    <row r="67" spans="1:7">
      <c r="A67" s="416" t="s">
        <v>71</v>
      </c>
      <c r="B67" s="14"/>
      <c r="C67" s="15"/>
      <c r="D67" s="15"/>
      <c r="E67" s="418"/>
    </row>
    <row r="68" spans="1:7">
      <c r="A68" s="416">
        <v>1</v>
      </c>
      <c r="B68" s="14" t="s">
        <v>72</v>
      </c>
      <c r="C68" s="15">
        <v>39000</v>
      </c>
      <c r="D68" s="15">
        <v>21000</v>
      </c>
      <c r="E68" s="418">
        <v>60000</v>
      </c>
    </row>
    <row r="69" spans="1:7">
      <c r="A69" s="416">
        <v>2</v>
      </c>
      <c r="B69" s="14" t="s">
        <v>73</v>
      </c>
      <c r="C69" s="15">
        <v>15600</v>
      </c>
      <c r="D69" s="15">
        <v>8400</v>
      </c>
      <c r="E69" s="418">
        <v>24000</v>
      </c>
    </row>
    <row r="70" spans="1:7">
      <c r="A70" s="416"/>
      <c r="B70" s="14"/>
      <c r="C70" s="15"/>
      <c r="D70" s="15"/>
      <c r="E70" s="418"/>
    </row>
    <row r="71" spans="1:7">
      <c r="A71" s="416" t="s">
        <v>1997</v>
      </c>
      <c r="B71" s="14"/>
      <c r="C71" s="15"/>
      <c r="D71" s="15"/>
      <c r="E71" s="418"/>
    </row>
    <row r="72" spans="1:7">
      <c r="A72" s="416">
        <v>1</v>
      </c>
      <c r="B72" s="14" t="s">
        <v>1998</v>
      </c>
      <c r="C72" s="15">
        <v>120000</v>
      </c>
      <c r="D72" s="15">
        <v>0</v>
      </c>
      <c r="E72" s="418">
        <v>120000</v>
      </c>
    </row>
    <row r="73" spans="1:7">
      <c r="A73" s="416">
        <v>3</v>
      </c>
      <c r="B73" s="14" t="s">
        <v>1999</v>
      </c>
      <c r="C73" s="15">
        <v>240000</v>
      </c>
      <c r="D73" s="15">
        <v>0</v>
      </c>
      <c r="E73" s="418">
        <v>240000</v>
      </c>
    </row>
    <row r="74" spans="1:7">
      <c r="A74" s="416">
        <v>4</v>
      </c>
      <c r="B74" s="14" t="s">
        <v>2000</v>
      </c>
      <c r="C74" s="15">
        <v>240000</v>
      </c>
      <c r="D74" s="15">
        <v>0</v>
      </c>
      <c r="E74" s="418">
        <v>240000</v>
      </c>
    </row>
    <row r="75" spans="1:7">
      <c r="A75" s="416">
        <v>5</v>
      </c>
      <c r="B75" s="14" t="s">
        <v>2001</v>
      </c>
      <c r="C75" s="15">
        <v>0</v>
      </c>
      <c r="D75" s="15">
        <v>50000</v>
      </c>
      <c r="E75" s="418">
        <v>50000</v>
      </c>
    </row>
    <row r="76" spans="1:7">
      <c r="A76" s="416"/>
      <c r="B76" s="14"/>
      <c r="C76" s="15"/>
      <c r="D76" s="15"/>
      <c r="E76" s="418"/>
    </row>
    <row r="77" spans="1:7">
      <c r="A77" s="416" t="s">
        <v>74</v>
      </c>
      <c r="B77" s="14"/>
      <c r="C77" s="15"/>
      <c r="D77" s="15"/>
      <c r="E77" s="418"/>
    </row>
    <row r="78" spans="1:7">
      <c r="A78" s="416">
        <v>1</v>
      </c>
      <c r="B78" s="14" t="s">
        <v>2002</v>
      </c>
      <c r="C78" s="15">
        <v>0</v>
      </c>
      <c r="D78" s="15">
        <v>50000</v>
      </c>
      <c r="E78" s="418">
        <f>D78+C78</f>
        <v>50000</v>
      </c>
      <c r="G78" s="421"/>
    </row>
    <row r="79" spans="1:7">
      <c r="A79" s="416">
        <v>2</v>
      </c>
      <c r="B79" s="14" t="s">
        <v>2003</v>
      </c>
      <c r="C79" s="15">
        <v>0</v>
      </c>
      <c r="D79" s="15">
        <v>66000</v>
      </c>
      <c r="E79" s="418">
        <f t="shared" ref="E79:E80" si="2">D79+C79</f>
        <v>66000</v>
      </c>
    </row>
    <row r="80" spans="1:7">
      <c r="A80" s="416">
        <v>3</v>
      </c>
      <c r="B80" s="14" t="s">
        <v>2004</v>
      </c>
      <c r="C80" s="15">
        <v>0</v>
      </c>
      <c r="D80" s="15">
        <v>100000</v>
      </c>
      <c r="E80" s="418">
        <f t="shared" si="2"/>
        <v>100000</v>
      </c>
    </row>
    <row r="81" spans="1:5" ht="15.75" thickBot="1">
      <c r="A81" s="422"/>
      <c r="B81" s="161"/>
      <c r="C81" s="162"/>
      <c r="D81" s="162"/>
      <c r="E81" s="423"/>
    </row>
    <row r="82" spans="1:5" s="426" customFormat="1">
      <c r="A82" s="424"/>
      <c r="B82" s="424"/>
      <c r="C82" s="425"/>
      <c r="D82" s="425"/>
      <c r="E82" s="425"/>
    </row>
    <row r="83" spans="1:5" s="426" customFormat="1">
      <c r="A83" s="424" t="s">
        <v>20</v>
      </c>
      <c r="B83" s="424"/>
      <c r="C83" s="425"/>
      <c r="D83" s="425"/>
      <c r="E83" s="425"/>
    </row>
    <row r="84" spans="1:5" s="426" customFormat="1" ht="58.5" customHeight="1">
      <c r="A84" s="676" t="s">
        <v>2005</v>
      </c>
      <c r="B84" s="649"/>
      <c r="C84" s="649"/>
      <c r="D84" s="649"/>
      <c r="E84" s="649"/>
    </row>
    <row r="85" spans="1:5" s="426" customFormat="1" ht="60.75" customHeight="1">
      <c r="A85" s="676" t="s">
        <v>2006</v>
      </c>
      <c r="B85" s="649"/>
      <c r="C85" s="649"/>
      <c r="D85" s="649"/>
      <c r="E85" s="649"/>
    </row>
    <row r="86" spans="1:5" s="426" customFormat="1" ht="65.25" customHeight="1">
      <c r="A86" s="676" t="s">
        <v>2007</v>
      </c>
      <c r="B86" s="649"/>
      <c r="C86" s="649"/>
      <c r="D86" s="649"/>
      <c r="E86" s="649"/>
    </row>
    <row r="87" spans="1:5" s="426" customFormat="1">
      <c r="A87" s="649" t="s">
        <v>2008</v>
      </c>
      <c r="B87" s="649"/>
      <c r="C87" s="649"/>
      <c r="D87" s="649"/>
      <c r="E87" s="649"/>
    </row>
    <row r="88" spans="1:5" s="426" customFormat="1">
      <c r="A88" s="424"/>
      <c r="B88" s="424"/>
      <c r="C88" s="425"/>
      <c r="D88" s="425"/>
      <c r="E88" s="425"/>
    </row>
    <row r="89" spans="1:5" s="426" customFormat="1">
      <c r="A89" s="424"/>
      <c r="B89" s="424"/>
      <c r="C89" s="425"/>
      <c r="D89" s="425"/>
      <c r="E89" s="425"/>
    </row>
    <row r="90" spans="1:5" s="426" customFormat="1">
      <c r="A90" s="424"/>
      <c r="B90" s="424"/>
      <c r="C90" s="425"/>
      <c r="D90" s="425"/>
      <c r="E90" s="425"/>
    </row>
    <row r="91" spans="1:5" s="426" customFormat="1">
      <c r="A91" s="424"/>
      <c r="B91" s="424"/>
      <c r="C91" s="425"/>
      <c r="D91" s="425"/>
      <c r="E91" s="425"/>
    </row>
    <row r="92" spans="1:5" s="426" customFormat="1">
      <c r="A92" s="424"/>
      <c r="B92" s="424"/>
      <c r="C92" s="425"/>
      <c r="D92" s="425"/>
      <c r="E92" s="425"/>
    </row>
    <row r="93" spans="1:5" s="426" customFormat="1">
      <c r="A93" s="424"/>
      <c r="B93" s="424"/>
      <c r="C93" s="425"/>
      <c r="D93" s="425"/>
      <c r="E93" s="425"/>
    </row>
    <row r="94" spans="1:5" s="426" customFormat="1">
      <c r="A94" s="424"/>
      <c r="B94" s="424"/>
      <c r="C94" s="425"/>
      <c r="D94" s="425"/>
      <c r="E94" s="425"/>
    </row>
    <row r="95" spans="1:5" s="426" customFormat="1">
      <c r="A95" s="424"/>
      <c r="B95" s="424"/>
      <c r="C95" s="425"/>
      <c r="D95" s="425"/>
      <c r="E95" s="425"/>
    </row>
    <row r="96" spans="1:5" s="426" customFormat="1">
      <c r="A96" s="424"/>
      <c r="B96" s="424"/>
      <c r="C96" s="425"/>
      <c r="D96" s="425"/>
      <c r="E96" s="425"/>
    </row>
    <row r="97" spans="1:5" s="426" customFormat="1">
      <c r="A97" s="424"/>
      <c r="B97" s="424"/>
      <c r="C97" s="425"/>
      <c r="D97" s="425"/>
      <c r="E97" s="425"/>
    </row>
    <row r="98" spans="1:5" s="426" customFormat="1">
      <c r="A98" s="424"/>
      <c r="B98" s="424"/>
      <c r="C98" s="425"/>
      <c r="D98" s="425"/>
      <c r="E98" s="425"/>
    </row>
    <row r="99" spans="1:5" s="426" customFormat="1">
      <c r="A99" s="424"/>
      <c r="B99" s="424"/>
      <c r="C99" s="425"/>
      <c r="D99" s="425"/>
      <c r="E99" s="425"/>
    </row>
    <row r="100" spans="1:5" s="426" customFormat="1">
      <c r="A100" s="424"/>
      <c r="B100" s="424"/>
      <c r="C100" s="425"/>
      <c r="D100" s="425"/>
      <c r="E100" s="425"/>
    </row>
    <row r="101" spans="1:5" s="426" customFormat="1">
      <c r="A101" s="424"/>
      <c r="B101" s="424"/>
      <c r="C101" s="425"/>
      <c r="D101" s="425"/>
      <c r="E101" s="425"/>
    </row>
    <row r="102" spans="1:5" s="426" customFormat="1">
      <c r="A102" s="424"/>
      <c r="B102" s="424"/>
      <c r="C102" s="425"/>
      <c r="D102" s="425"/>
      <c r="E102" s="425"/>
    </row>
    <row r="103" spans="1:5" s="426" customFormat="1">
      <c r="A103" s="424"/>
      <c r="B103" s="424"/>
      <c r="C103" s="425"/>
      <c r="D103" s="425"/>
      <c r="E103" s="425"/>
    </row>
    <row r="104" spans="1:5" s="426" customFormat="1">
      <c r="A104" s="424"/>
      <c r="B104" s="424"/>
      <c r="C104" s="425"/>
      <c r="D104" s="425"/>
      <c r="E104" s="425"/>
    </row>
    <row r="105" spans="1:5" s="426" customFormat="1">
      <c r="A105" s="424"/>
      <c r="B105" s="424"/>
      <c r="C105" s="425"/>
      <c r="D105" s="425"/>
      <c r="E105" s="425"/>
    </row>
    <row r="106" spans="1:5" s="426" customFormat="1">
      <c r="A106" s="424"/>
      <c r="B106" s="424"/>
      <c r="C106" s="425"/>
      <c r="D106" s="425"/>
      <c r="E106" s="425"/>
    </row>
    <row r="107" spans="1:5" s="426" customFormat="1">
      <c r="A107" s="424"/>
      <c r="B107" s="424"/>
      <c r="C107" s="425"/>
      <c r="D107" s="425"/>
      <c r="E107" s="425"/>
    </row>
    <row r="108" spans="1:5" s="426" customFormat="1">
      <c r="A108" s="424"/>
      <c r="B108" s="424"/>
      <c r="C108" s="425"/>
      <c r="D108" s="425"/>
      <c r="E108" s="425"/>
    </row>
    <row r="109" spans="1:5" s="426" customFormat="1">
      <c r="A109" s="424"/>
      <c r="B109" s="424"/>
      <c r="C109" s="425"/>
      <c r="D109" s="425"/>
      <c r="E109" s="425"/>
    </row>
    <row r="110" spans="1:5" s="426" customFormat="1">
      <c r="A110" s="424"/>
      <c r="B110" s="424"/>
      <c r="C110" s="425"/>
      <c r="D110" s="425"/>
      <c r="E110" s="425"/>
    </row>
    <row r="111" spans="1:5" s="426" customFormat="1">
      <c r="A111" s="424"/>
      <c r="B111" s="424"/>
      <c r="C111" s="425"/>
      <c r="D111" s="425"/>
      <c r="E111" s="425"/>
    </row>
    <row r="112" spans="1:5" s="426" customFormat="1">
      <c r="A112" s="424"/>
      <c r="B112" s="424"/>
      <c r="C112" s="425"/>
      <c r="D112" s="425"/>
      <c r="E112" s="425"/>
    </row>
    <row r="113" spans="1:5" s="426" customFormat="1">
      <c r="A113" s="424"/>
      <c r="B113" s="424"/>
      <c r="C113" s="425"/>
      <c r="D113" s="425"/>
      <c r="E113" s="425"/>
    </row>
    <row r="114" spans="1:5" s="426" customFormat="1">
      <c r="A114" s="424"/>
      <c r="B114" s="424"/>
      <c r="C114" s="425"/>
      <c r="D114" s="425"/>
      <c r="E114" s="425"/>
    </row>
    <row r="115" spans="1:5" s="426" customFormat="1">
      <c r="A115" s="424"/>
      <c r="B115" s="424"/>
      <c r="C115" s="425"/>
      <c r="D115" s="425"/>
      <c r="E115" s="425"/>
    </row>
    <row r="116" spans="1:5" s="426" customFormat="1">
      <c r="A116" s="424"/>
      <c r="B116" s="424"/>
      <c r="C116" s="425"/>
      <c r="D116" s="425"/>
      <c r="E116" s="425"/>
    </row>
    <row r="117" spans="1:5">
      <c r="A117" s="159" t="s">
        <v>75</v>
      </c>
      <c r="B117" s="159"/>
      <c r="C117" s="160"/>
      <c r="D117" s="160"/>
      <c r="E117" s="160"/>
    </row>
    <row r="118" spans="1:5">
      <c r="A118" s="14">
        <v>1</v>
      </c>
      <c r="B118" s="14" t="s">
        <v>76</v>
      </c>
      <c r="C118" s="15">
        <v>168000</v>
      </c>
      <c r="D118" s="15">
        <v>72000</v>
      </c>
      <c r="E118" s="15">
        <v>240000</v>
      </c>
    </row>
    <row r="119" spans="1:5">
      <c r="A119" s="14">
        <v>2</v>
      </c>
      <c r="B119" s="14" t="s">
        <v>77</v>
      </c>
      <c r="C119" s="15">
        <v>12000</v>
      </c>
      <c r="D119" s="15">
        <v>6000</v>
      </c>
      <c r="E119" s="15">
        <v>18000</v>
      </c>
    </row>
    <row r="120" spans="1:5">
      <c r="A120" s="18">
        <v>3</v>
      </c>
      <c r="B120" s="19" t="s">
        <v>78</v>
      </c>
      <c r="C120" s="15"/>
      <c r="D120" s="15"/>
      <c r="E120" s="15"/>
    </row>
    <row r="121" spans="1:5">
      <c r="A121" s="14"/>
      <c r="B121" s="14"/>
      <c r="C121" s="15"/>
      <c r="D121" s="15"/>
      <c r="E121" s="15"/>
    </row>
    <row r="122" spans="1:5">
      <c r="A122" s="14" t="s">
        <v>79</v>
      </c>
      <c r="B122" s="14"/>
      <c r="C122" s="15"/>
      <c r="D122" s="15"/>
      <c r="E122" s="15"/>
    </row>
    <row r="123" spans="1:5" ht="30">
      <c r="A123" s="14"/>
      <c r="B123" s="19" t="s">
        <v>80</v>
      </c>
      <c r="C123" s="15"/>
      <c r="D123" s="15"/>
      <c r="E123" s="15"/>
    </row>
    <row r="124" spans="1:5">
      <c r="A124" s="14"/>
      <c r="B124" s="14"/>
      <c r="C124" s="15"/>
      <c r="D124" s="15"/>
      <c r="E124" s="15"/>
    </row>
    <row r="125" spans="1:5">
      <c r="A125" s="20" t="s">
        <v>81</v>
      </c>
      <c r="B125" s="20"/>
      <c r="C125" s="21"/>
      <c r="D125" s="21"/>
      <c r="E125" s="21"/>
    </row>
    <row r="126" spans="1:5">
      <c r="A126" s="22"/>
      <c r="B126" s="23" t="s">
        <v>82</v>
      </c>
      <c r="C126" s="24"/>
      <c r="D126" s="24"/>
      <c r="E126" s="24"/>
    </row>
    <row r="127" spans="1:5">
      <c r="A127" s="25"/>
      <c r="B127" s="26" t="s">
        <v>83</v>
      </c>
      <c r="C127" s="27"/>
      <c r="D127" s="27"/>
      <c r="E127" s="27"/>
    </row>
  </sheetData>
  <mergeCells count="12">
    <mergeCell ref="A87:E87"/>
    <mergeCell ref="C5:C6"/>
    <mergeCell ref="D5:D6"/>
    <mergeCell ref="E5:E6"/>
    <mergeCell ref="A84:E84"/>
    <mergeCell ref="A85:E85"/>
    <mergeCell ref="A86:E86"/>
    <mergeCell ref="A1:E1"/>
    <mergeCell ref="A2:E2"/>
    <mergeCell ref="A4:A6"/>
    <mergeCell ref="B4:B6"/>
    <mergeCell ref="C4:E4"/>
  </mergeCells>
  <pageMargins left="0.70866141732283472" right="0.27559055118110237" top="0.74803149606299213" bottom="0.74803149606299213" header="0.31496062992125984" footer="0.31496062992125984"/>
  <pageSetup paperSize="9" scale="85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102"/>
  <sheetViews>
    <sheetView view="pageBreakPreview" topLeftCell="A34" zoomScale="60" workbookViewId="0">
      <selection activeCell="K94" sqref="K94"/>
    </sheetView>
  </sheetViews>
  <sheetFormatPr defaultRowHeight="15"/>
  <cols>
    <col min="1" max="1" width="5.7109375" customWidth="1"/>
    <col min="2" max="2" width="59.42578125" customWidth="1"/>
    <col min="3" max="3" width="11.85546875" customWidth="1"/>
    <col min="4" max="4" width="13.28515625" customWidth="1"/>
    <col min="5" max="5" width="13.5703125" customWidth="1"/>
  </cols>
  <sheetData>
    <row r="1" spans="1:5" ht="21">
      <c r="A1" s="736" t="s">
        <v>837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9" spans="1:5">
      <c r="A9" s="216" t="s">
        <v>838</v>
      </c>
      <c r="B9" s="217" t="s">
        <v>839</v>
      </c>
      <c r="C9" s="110"/>
      <c r="D9" s="35"/>
      <c r="E9" s="218"/>
    </row>
    <row r="10" spans="1:5">
      <c r="A10" s="219">
        <v>1</v>
      </c>
      <c r="B10" s="122" t="s">
        <v>840</v>
      </c>
      <c r="C10" s="110">
        <f>E10*60%</f>
        <v>18000</v>
      </c>
      <c r="D10" s="110">
        <f>E10*40%</f>
        <v>12000</v>
      </c>
      <c r="E10" s="220">
        <v>30000</v>
      </c>
    </row>
    <row r="11" spans="1:5">
      <c r="A11" s="219">
        <v>2</v>
      </c>
      <c r="B11" s="122" t="s">
        <v>841</v>
      </c>
      <c r="C11" s="110">
        <f t="shared" ref="C11:C17" si="0">E11*60%</f>
        <v>18000</v>
      </c>
      <c r="D11" s="110">
        <f t="shared" ref="D11:D17" si="1">E11*40%</f>
        <v>12000</v>
      </c>
      <c r="E11" s="220">
        <v>30000</v>
      </c>
    </row>
    <row r="12" spans="1:5">
      <c r="A12" s="219">
        <v>3</v>
      </c>
      <c r="B12" s="122" t="s">
        <v>842</v>
      </c>
      <c r="C12" s="110">
        <f t="shared" si="0"/>
        <v>44640</v>
      </c>
      <c r="D12" s="110">
        <f t="shared" si="1"/>
        <v>29760</v>
      </c>
      <c r="E12" s="220">
        <v>74400</v>
      </c>
    </row>
    <row r="13" spans="1:5">
      <c r="A13" s="219">
        <v>4</v>
      </c>
      <c r="B13" s="122" t="s">
        <v>843</v>
      </c>
      <c r="C13" s="110">
        <f t="shared" si="0"/>
        <v>44640</v>
      </c>
      <c r="D13" s="110">
        <f t="shared" si="1"/>
        <v>29760</v>
      </c>
      <c r="E13" s="220">
        <v>74400</v>
      </c>
    </row>
    <row r="14" spans="1:5">
      <c r="A14" s="219">
        <v>5</v>
      </c>
      <c r="B14" s="122" t="s">
        <v>844</v>
      </c>
      <c r="C14" s="110">
        <f t="shared" si="0"/>
        <v>44640</v>
      </c>
      <c r="D14" s="110">
        <f t="shared" si="1"/>
        <v>29760</v>
      </c>
      <c r="E14" s="220">
        <v>74400</v>
      </c>
    </row>
    <row r="15" spans="1:5">
      <c r="A15" s="219">
        <v>6</v>
      </c>
      <c r="B15" s="122" t="s">
        <v>845</v>
      </c>
      <c r="C15" s="110">
        <f t="shared" si="0"/>
        <v>67800</v>
      </c>
      <c r="D15" s="110">
        <f t="shared" si="1"/>
        <v>45200</v>
      </c>
      <c r="E15" s="220">
        <v>113000</v>
      </c>
    </row>
    <row r="16" spans="1:5">
      <c r="A16" s="219">
        <v>7</v>
      </c>
      <c r="B16" s="122" t="s">
        <v>846</v>
      </c>
      <c r="C16" s="110">
        <f t="shared" si="0"/>
        <v>112080</v>
      </c>
      <c r="D16" s="110">
        <f t="shared" si="1"/>
        <v>74720</v>
      </c>
      <c r="E16" s="220">
        <v>186800</v>
      </c>
    </row>
    <row r="17" spans="1:5">
      <c r="A17" s="219">
        <v>8</v>
      </c>
      <c r="B17" s="122" t="s">
        <v>847</v>
      </c>
      <c r="C17" s="110">
        <f t="shared" si="0"/>
        <v>112080</v>
      </c>
      <c r="D17" s="110">
        <f t="shared" si="1"/>
        <v>74720</v>
      </c>
      <c r="E17" s="220">
        <v>186800</v>
      </c>
    </row>
    <row r="18" spans="1:5">
      <c r="A18" s="219"/>
      <c r="B18" s="122"/>
      <c r="C18" s="110"/>
      <c r="D18" s="35"/>
      <c r="E18" s="218"/>
    </row>
    <row r="19" spans="1:5">
      <c r="A19" s="216" t="s">
        <v>848</v>
      </c>
      <c r="B19" s="217" t="s">
        <v>849</v>
      </c>
      <c r="C19" s="110"/>
      <c r="D19" s="35"/>
      <c r="E19" s="218"/>
    </row>
    <row r="20" spans="1:5">
      <c r="A20" s="219">
        <v>1</v>
      </c>
      <c r="B20" s="122" t="s">
        <v>850</v>
      </c>
      <c r="C20" s="110"/>
      <c r="D20" s="110"/>
      <c r="E20" s="220"/>
    </row>
    <row r="21" spans="1:5">
      <c r="A21" s="219"/>
      <c r="B21" s="122" t="s">
        <v>851</v>
      </c>
      <c r="C21" s="110">
        <f t="shared" ref="C21:C38" si="2">E21*60%</f>
        <v>40560</v>
      </c>
      <c r="D21" s="110">
        <f t="shared" ref="D21:D38" si="3">E21*40%</f>
        <v>27040</v>
      </c>
      <c r="E21" s="220">
        <v>67600</v>
      </c>
    </row>
    <row r="22" spans="1:5">
      <c r="A22" s="219"/>
      <c r="B22" s="122" t="s">
        <v>852</v>
      </c>
      <c r="C22" s="110">
        <f t="shared" si="2"/>
        <v>31440</v>
      </c>
      <c r="D22" s="110">
        <f t="shared" si="3"/>
        <v>20960</v>
      </c>
      <c r="E22" s="220">
        <v>52400</v>
      </c>
    </row>
    <row r="23" spans="1:5">
      <c r="A23" s="219">
        <v>2</v>
      </c>
      <c r="B23" s="122" t="s">
        <v>853</v>
      </c>
      <c r="C23" s="110"/>
      <c r="D23" s="35"/>
      <c r="E23" s="218"/>
    </row>
    <row r="24" spans="1:5">
      <c r="A24" s="219"/>
      <c r="B24" s="121" t="s">
        <v>854</v>
      </c>
      <c r="C24" s="110">
        <f t="shared" si="2"/>
        <v>54000</v>
      </c>
      <c r="D24" s="110">
        <f t="shared" si="3"/>
        <v>36000</v>
      </c>
      <c r="E24" s="220">
        <v>90000</v>
      </c>
    </row>
    <row r="25" spans="1:5">
      <c r="A25" s="219"/>
      <c r="B25" s="121" t="s">
        <v>855</v>
      </c>
      <c r="C25" s="110">
        <f t="shared" si="2"/>
        <v>62880</v>
      </c>
      <c r="D25" s="110">
        <f t="shared" si="3"/>
        <v>41920</v>
      </c>
      <c r="E25" s="220">
        <v>104800</v>
      </c>
    </row>
    <row r="26" spans="1:5">
      <c r="A26" s="219"/>
      <c r="B26" s="121" t="s">
        <v>856</v>
      </c>
      <c r="C26" s="110">
        <f t="shared" si="2"/>
        <v>121200</v>
      </c>
      <c r="D26" s="110">
        <f t="shared" si="3"/>
        <v>80800</v>
      </c>
      <c r="E26" s="220">
        <v>202000</v>
      </c>
    </row>
    <row r="27" spans="1:5">
      <c r="A27" s="219"/>
      <c r="B27" s="121" t="s">
        <v>857</v>
      </c>
      <c r="C27" s="110">
        <f t="shared" si="2"/>
        <v>139920</v>
      </c>
      <c r="D27" s="110">
        <f t="shared" si="3"/>
        <v>93280</v>
      </c>
      <c r="E27" s="220">
        <v>233200</v>
      </c>
    </row>
    <row r="28" spans="1:5">
      <c r="A28" s="219">
        <v>3</v>
      </c>
      <c r="B28" s="121" t="s">
        <v>858</v>
      </c>
      <c r="C28" s="110">
        <f t="shared" si="2"/>
        <v>44640</v>
      </c>
      <c r="D28" s="110">
        <f t="shared" si="3"/>
        <v>29760</v>
      </c>
      <c r="E28" s="220">
        <v>74400</v>
      </c>
    </row>
    <row r="29" spans="1:5">
      <c r="A29" s="219">
        <v>4</v>
      </c>
      <c r="B29" s="121" t="s">
        <v>859</v>
      </c>
      <c r="C29" s="110">
        <f t="shared" si="2"/>
        <v>54000</v>
      </c>
      <c r="D29" s="110">
        <f t="shared" si="3"/>
        <v>36000</v>
      </c>
      <c r="E29" s="220">
        <v>90000</v>
      </c>
    </row>
    <row r="30" spans="1:5">
      <c r="A30" s="219">
        <v>5</v>
      </c>
      <c r="B30" s="121" t="s">
        <v>860</v>
      </c>
      <c r="C30" s="110"/>
      <c r="D30" s="35"/>
      <c r="E30" s="218"/>
    </row>
    <row r="31" spans="1:5">
      <c r="A31" s="219"/>
      <c r="B31" s="121" t="s">
        <v>861</v>
      </c>
      <c r="C31" s="110">
        <f t="shared" si="2"/>
        <v>54000</v>
      </c>
      <c r="D31" s="110">
        <f t="shared" si="3"/>
        <v>36000</v>
      </c>
      <c r="E31" s="220">
        <v>90000</v>
      </c>
    </row>
    <row r="32" spans="1:5">
      <c r="A32" s="219"/>
      <c r="B32" s="121" t="s">
        <v>862</v>
      </c>
      <c r="C32" s="110">
        <f t="shared" si="2"/>
        <v>62880</v>
      </c>
      <c r="D32" s="110">
        <f t="shared" si="3"/>
        <v>41920</v>
      </c>
      <c r="E32" s="220">
        <v>104800</v>
      </c>
    </row>
    <row r="33" spans="1:5">
      <c r="A33" s="219"/>
      <c r="B33" s="121" t="s">
        <v>863</v>
      </c>
      <c r="C33" s="110">
        <f t="shared" si="2"/>
        <v>81120</v>
      </c>
      <c r="D33" s="110">
        <f t="shared" si="3"/>
        <v>54080</v>
      </c>
      <c r="E33" s="220">
        <v>135200</v>
      </c>
    </row>
    <row r="34" spans="1:5">
      <c r="A34" s="219"/>
      <c r="B34" s="121" t="s">
        <v>864</v>
      </c>
      <c r="C34" s="110">
        <f t="shared" si="2"/>
        <v>90000</v>
      </c>
      <c r="D34" s="110">
        <f t="shared" si="3"/>
        <v>60000</v>
      </c>
      <c r="E34" s="220">
        <v>150000</v>
      </c>
    </row>
    <row r="35" spans="1:5">
      <c r="A35" s="219">
        <v>8</v>
      </c>
      <c r="B35" s="121" t="s">
        <v>865</v>
      </c>
      <c r="C35" s="110"/>
      <c r="D35" s="35"/>
      <c r="E35" s="218"/>
    </row>
    <row r="36" spans="1:5">
      <c r="A36" s="219"/>
      <c r="B36" s="121" t="s">
        <v>861</v>
      </c>
      <c r="C36" s="110">
        <f t="shared" si="2"/>
        <v>36000</v>
      </c>
      <c r="D36" s="110">
        <f t="shared" si="3"/>
        <v>24000</v>
      </c>
      <c r="E36" s="220">
        <v>60000</v>
      </c>
    </row>
    <row r="37" spans="1:5">
      <c r="A37" s="219"/>
      <c r="B37" s="121" t="s">
        <v>862</v>
      </c>
      <c r="C37" s="110">
        <f t="shared" si="2"/>
        <v>44640</v>
      </c>
      <c r="D37" s="110">
        <f t="shared" si="3"/>
        <v>29760</v>
      </c>
      <c r="E37" s="220">
        <v>74400</v>
      </c>
    </row>
    <row r="38" spans="1:5">
      <c r="A38" s="219"/>
      <c r="B38" s="121" t="s">
        <v>863</v>
      </c>
      <c r="C38" s="110">
        <f t="shared" si="2"/>
        <v>54000</v>
      </c>
      <c r="D38" s="110">
        <f t="shared" si="3"/>
        <v>36000</v>
      </c>
      <c r="E38" s="220">
        <v>90000</v>
      </c>
    </row>
    <row r="39" spans="1:5">
      <c r="A39" s="219">
        <v>9</v>
      </c>
      <c r="B39" s="121" t="s">
        <v>866</v>
      </c>
      <c r="C39" s="110">
        <f>E39*60%</f>
        <v>89640</v>
      </c>
      <c r="D39" s="110">
        <f>E39*40%</f>
        <v>59760</v>
      </c>
      <c r="E39" s="220">
        <v>149400</v>
      </c>
    </row>
    <row r="40" spans="1:5">
      <c r="A40" s="219"/>
      <c r="B40" s="121"/>
      <c r="C40" s="110"/>
      <c r="D40" s="35"/>
      <c r="E40" s="218"/>
    </row>
    <row r="41" spans="1:5">
      <c r="A41" s="221" t="s">
        <v>867</v>
      </c>
      <c r="B41" s="737" t="s">
        <v>868</v>
      </c>
      <c r="C41" s="110"/>
      <c r="D41" s="35"/>
      <c r="E41" s="218"/>
    </row>
    <row r="42" spans="1:5">
      <c r="A42" s="221"/>
      <c r="B42" s="737"/>
      <c r="C42" s="110"/>
      <c r="D42" s="35"/>
      <c r="E42" s="218"/>
    </row>
    <row r="43" spans="1:5">
      <c r="A43" s="219">
        <v>1</v>
      </c>
      <c r="B43" s="121" t="s">
        <v>869</v>
      </c>
      <c r="C43" s="110">
        <f>E43*60%</f>
        <v>27360</v>
      </c>
      <c r="D43" s="110">
        <f>E43*40%</f>
        <v>18240</v>
      </c>
      <c r="E43" s="220">
        <v>45600</v>
      </c>
    </row>
    <row r="44" spans="1:5">
      <c r="A44" s="219">
        <v>2</v>
      </c>
      <c r="B44" s="121" t="s">
        <v>870</v>
      </c>
      <c r="C44" s="110">
        <f>E44*60%</f>
        <v>31440</v>
      </c>
      <c r="D44" s="110">
        <f>E44*40%</f>
        <v>20960</v>
      </c>
      <c r="E44" s="220">
        <v>52400</v>
      </c>
    </row>
    <row r="45" spans="1:5">
      <c r="A45" s="219"/>
      <c r="B45" s="121"/>
      <c r="C45" s="110"/>
      <c r="D45" s="35"/>
      <c r="E45" s="218"/>
    </row>
    <row r="46" spans="1:5">
      <c r="A46" s="221" t="s">
        <v>871</v>
      </c>
      <c r="B46" s="222" t="s">
        <v>872</v>
      </c>
      <c r="C46" s="110"/>
      <c r="D46" s="35"/>
      <c r="E46" s="218"/>
    </row>
    <row r="47" spans="1:5">
      <c r="A47" s="219">
        <v>1</v>
      </c>
      <c r="B47" s="122" t="s">
        <v>873</v>
      </c>
      <c r="C47" s="110"/>
      <c r="D47" s="35"/>
      <c r="E47" s="218"/>
    </row>
    <row r="48" spans="1:5">
      <c r="A48" s="219"/>
      <c r="B48" s="122" t="s">
        <v>874</v>
      </c>
      <c r="C48" s="110">
        <f t="shared" ref="C48:C66" si="4">E48*60%</f>
        <v>225600</v>
      </c>
      <c r="D48" s="110">
        <f t="shared" ref="D48:D66" si="5">E48*40%</f>
        <v>150400</v>
      </c>
      <c r="E48" s="220">
        <v>376000</v>
      </c>
    </row>
    <row r="49" spans="1:5">
      <c r="A49" s="219"/>
      <c r="B49" s="122" t="s">
        <v>875</v>
      </c>
      <c r="C49" s="110">
        <f t="shared" si="4"/>
        <v>261600</v>
      </c>
      <c r="D49" s="110">
        <f t="shared" si="5"/>
        <v>174400</v>
      </c>
      <c r="E49" s="220">
        <v>436000</v>
      </c>
    </row>
    <row r="50" spans="1:5">
      <c r="A50" s="219"/>
      <c r="B50" s="122" t="s">
        <v>876</v>
      </c>
      <c r="C50" s="110">
        <f t="shared" si="4"/>
        <v>295200</v>
      </c>
      <c r="D50" s="110">
        <f t="shared" si="5"/>
        <v>196800</v>
      </c>
      <c r="E50" s="220">
        <v>492000</v>
      </c>
    </row>
    <row r="51" spans="1:5">
      <c r="A51" s="219"/>
      <c r="B51" s="122" t="s">
        <v>877</v>
      </c>
      <c r="C51" s="110">
        <f t="shared" si="4"/>
        <v>331200</v>
      </c>
      <c r="D51" s="110">
        <f t="shared" si="5"/>
        <v>220800</v>
      </c>
      <c r="E51" s="220">
        <v>552000</v>
      </c>
    </row>
    <row r="52" spans="1:5">
      <c r="A52" s="219"/>
      <c r="B52" s="122" t="s">
        <v>878</v>
      </c>
      <c r="C52" s="110">
        <f t="shared" si="4"/>
        <v>367200</v>
      </c>
      <c r="D52" s="110">
        <f t="shared" si="5"/>
        <v>244800</v>
      </c>
      <c r="E52" s="220">
        <v>612000</v>
      </c>
    </row>
    <row r="53" spans="1:5">
      <c r="A53" s="219"/>
      <c r="B53" s="122" t="s">
        <v>879</v>
      </c>
      <c r="C53" s="110">
        <f t="shared" si="4"/>
        <v>496800</v>
      </c>
      <c r="D53" s="110">
        <f t="shared" si="5"/>
        <v>331200</v>
      </c>
      <c r="E53" s="220">
        <v>828000</v>
      </c>
    </row>
    <row r="54" spans="1:5">
      <c r="A54" s="219">
        <v>2</v>
      </c>
      <c r="B54" s="122" t="s">
        <v>880</v>
      </c>
      <c r="C54" s="110"/>
      <c r="D54" s="35"/>
      <c r="E54" s="218"/>
    </row>
    <row r="55" spans="1:5">
      <c r="A55" s="219"/>
      <c r="B55" s="122" t="s">
        <v>881</v>
      </c>
      <c r="C55" s="110">
        <f t="shared" si="4"/>
        <v>157200</v>
      </c>
      <c r="D55" s="110">
        <f t="shared" si="5"/>
        <v>104800</v>
      </c>
      <c r="E55" s="220">
        <v>262000</v>
      </c>
    </row>
    <row r="56" spans="1:5">
      <c r="A56" s="219"/>
      <c r="B56" s="122" t="s">
        <v>882</v>
      </c>
      <c r="C56" s="110">
        <f t="shared" si="4"/>
        <v>134400</v>
      </c>
      <c r="D56" s="110">
        <f t="shared" si="5"/>
        <v>89600</v>
      </c>
      <c r="E56" s="220">
        <v>224000</v>
      </c>
    </row>
    <row r="57" spans="1:5">
      <c r="A57" s="219">
        <v>3</v>
      </c>
      <c r="B57" s="122" t="s">
        <v>883</v>
      </c>
      <c r="C57" s="110"/>
      <c r="D57" s="35"/>
      <c r="E57" s="218"/>
    </row>
    <row r="58" spans="1:5">
      <c r="A58" s="219"/>
      <c r="B58" s="122" t="s">
        <v>874</v>
      </c>
      <c r="C58" s="110">
        <f t="shared" si="4"/>
        <v>90000</v>
      </c>
      <c r="D58" s="110">
        <f t="shared" si="5"/>
        <v>60000</v>
      </c>
      <c r="E58" s="220">
        <v>150000</v>
      </c>
    </row>
    <row r="59" spans="1:5">
      <c r="A59" s="219"/>
      <c r="B59" s="122" t="s">
        <v>884</v>
      </c>
      <c r="C59" s="110">
        <f t="shared" si="4"/>
        <v>44640</v>
      </c>
      <c r="D59" s="110">
        <f t="shared" si="5"/>
        <v>29760</v>
      </c>
      <c r="E59" s="220">
        <v>74400</v>
      </c>
    </row>
    <row r="60" spans="1:5">
      <c r="A60" s="219">
        <v>4</v>
      </c>
      <c r="B60" s="122" t="s">
        <v>885</v>
      </c>
      <c r="C60" s="110">
        <f t="shared" si="4"/>
        <v>202800</v>
      </c>
      <c r="D60" s="110">
        <f t="shared" si="5"/>
        <v>135200</v>
      </c>
      <c r="E60" s="220">
        <v>338000</v>
      </c>
    </row>
    <row r="61" spans="1:5">
      <c r="A61" s="219">
        <v>5</v>
      </c>
      <c r="B61" s="122" t="s">
        <v>886</v>
      </c>
      <c r="C61" s="110"/>
      <c r="D61" s="35"/>
      <c r="E61" s="218"/>
    </row>
    <row r="62" spans="1:5">
      <c r="A62" s="219"/>
      <c r="B62" s="122" t="s">
        <v>887</v>
      </c>
      <c r="C62" s="110">
        <f t="shared" si="4"/>
        <v>448800</v>
      </c>
      <c r="D62" s="110">
        <f t="shared" si="5"/>
        <v>299200</v>
      </c>
      <c r="E62" s="220">
        <v>748000</v>
      </c>
    </row>
    <row r="63" spans="1:5">
      <c r="A63" s="219"/>
      <c r="B63" s="122" t="s">
        <v>888</v>
      </c>
      <c r="C63" s="110">
        <f t="shared" si="4"/>
        <v>26880</v>
      </c>
      <c r="D63" s="110">
        <f t="shared" si="5"/>
        <v>17920</v>
      </c>
      <c r="E63" s="220">
        <v>44800</v>
      </c>
    </row>
    <row r="64" spans="1:5">
      <c r="A64" s="219"/>
      <c r="B64" s="122" t="s">
        <v>889</v>
      </c>
      <c r="C64" s="110">
        <f t="shared" si="4"/>
        <v>18000</v>
      </c>
      <c r="D64" s="110">
        <f t="shared" si="5"/>
        <v>12000</v>
      </c>
      <c r="E64" s="220">
        <v>30000</v>
      </c>
    </row>
    <row r="65" spans="1:5">
      <c r="A65" s="219">
        <v>6</v>
      </c>
      <c r="B65" s="122" t="s">
        <v>890</v>
      </c>
      <c r="C65" s="110">
        <f t="shared" si="4"/>
        <v>2700000</v>
      </c>
      <c r="D65" s="110">
        <f t="shared" si="5"/>
        <v>1800000</v>
      </c>
      <c r="E65" s="220">
        <v>4500000</v>
      </c>
    </row>
    <row r="66" spans="1:5">
      <c r="A66" s="219">
        <v>7</v>
      </c>
      <c r="B66" s="122" t="s">
        <v>891</v>
      </c>
      <c r="C66" s="110">
        <f t="shared" si="4"/>
        <v>54000</v>
      </c>
      <c r="D66" s="110">
        <f t="shared" si="5"/>
        <v>36000</v>
      </c>
      <c r="E66" s="220">
        <v>90000</v>
      </c>
    </row>
    <row r="67" spans="1:5">
      <c r="A67" s="219"/>
      <c r="B67" s="122"/>
      <c r="C67" s="110"/>
      <c r="D67" s="35"/>
      <c r="E67" s="218"/>
    </row>
    <row r="68" spans="1:5">
      <c r="A68" s="216" t="s">
        <v>892</v>
      </c>
      <c r="B68" s="223" t="s">
        <v>893</v>
      </c>
      <c r="C68" s="110"/>
      <c r="D68" s="35"/>
      <c r="E68" s="218"/>
    </row>
    <row r="69" spans="1:5">
      <c r="A69" s="219">
        <v>1</v>
      </c>
      <c r="B69" s="122" t="s">
        <v>894</v>
      </c>
      <c r="C69" s="110">
        <f t="shared" ref="C69:C84" si="6">E69*60%</f>
        <v>270240</v>
      </c>
      <c r="D69" s="110">
        <f t="shared" ref="D69:D84" si="7">E69*40%</f>
        <v>180160</v>
      </c>
      <c r="E69" s="220">
        <v>450400</v>
      </c>
    </row>
    <row r="70" spans="1:5">
      <c r="A70" s="219">
        <v>2</v>
      </c>
      <c r="B70" s="122" t="s">
        <v>895</v>
      </c>
      <c r="C70" s="110">
        <f t="shared" si="6"/>
        <v>134880</v>
      </c>
      <c r="D70" s="110">
        <f t="shared" si="7"/>
        <v>89920</v>
      </c>
      <c r="E70" s="220">
        <v>224800</v>
      </c>
    </row>
    <row r="71" spans="1:5">
      <c r="A71" s="219">
        <v>3</v>
      </c>
      <c r="B71" s="122" t="s">
        <v>896</v>
      </c>
      <c r="C71" s="110">
        <f t="shared" si="6"/>
        <v>225600</v>
      </c>
      <c r="D71" s="110">
        <f t="shared" si="7"/>
        <v>150400</v>
      </c>
      <c r="E71" s="220">
        <v>376000</v>
      </c>
    </row>
    <row r="72" spans="1:5">
      <c r="A72" s="219">
        <v>4</v>
      </c>
      <c r="B72" s="122" t="s">
        <v>897</v>
      </c>
      <c r="C72" s="110">
        <f t="shared" si="6"/>
        <v>44640</v>
      </c>
      <c r="D72" s="110">
        <f t="shared" si="7"/>
        <v>29760</v>
      </c>
      <c r="E72" s="220">
        <v>74400</v>
      </c>
    </row>
    <row r="73" spans="1:5">
      <c r="A73" s="219">
        <v>5</v>
      </c>
      <c r="B73" s="122" t="s">
        <v>898</v>
      </c>
      <c r="C73" s="110">
        <f t="shared" si="6"/>
        <v>315360</v>
      </c>
      <c r="D73" s="110">
        <f t="shared" si="7"/>
        <v>210240</v>
      </c>
      <c r="E73" s="220">
        <v>525600</v>
      </c>
    </row>
    <row r="74" spans="1:5">
      <c r="A74" s="219">
        <v>6</v>
      </c>
      <c r="B74" s="122" t="s">
        <v>899</v>
      </c>
      <c r="C74" s="110">
        <f t="shared" si="6"/>
        <v>202800</v>
      </c>
      <c r="D74" s="110">
        <f t="shared" si="7"/>
        <v>135200</v>
      </c>
      <c r="E74" s="220">
        <v>338000</v>
      </c>
    </row>
    <row r="75" spans="1:5">
      <c r="A75" s="219">
        <v>7</v>
      </c>
      <c r="B75" s="122" t="s">
        <v>900</v>
      </c>
      <c r="C75" s="110">
        <f t="shared" si="6"/>
        <v>360000</v>
      </c>
      <c r="D75" s="110">
        <f t="shared" si="7"/>
        <v>240000</v>
      </c>
      <c r="E75" s="220">
        <v>600000</v>
      </c>
    </row>
    <row r="76" spans="1:5">
      <c r="A76" s="219">
        <v>8</v>
      </c>
      <c r="B76" s="122" t="s">
        <v>901</v>
      </c>
      <c r="C76" s="110">
        <f t="shared" si="6"/>
        <v>89400</v>
      </c>
      <c r="D76" s="110">
        <f t="shared" si="7"/>
        <v>59600</v>
      </c>
      <c r="E76" s="220">
        <v>149000</v>
      </c>
    </row>
    <row r="77" spans="1:5">
      <c r="A77" s="219">
        <v>9</v>
      </c>
      <c r="B77" s="122" t="s">
        <v>902</v>
      </c>
      <c r="C77" s="110">
        <f t="shared" si="6"/>
        <v>26880</v>
      </c>
      <c r="D77" s="110">
        <f t="shared" si="7"/>
        <v>17920</v>
      </c>
      <c r="E77" s="220">
        <v>44800</v>
      </c>
    </row>
    <row r="78" spans="1:5">
      <c r="A78" s="219">
        <v>10</v>
      </c>
      <c r="B78" s="122" t="s">
        <v>903</v>
      </c>
      <c r="C78" s="110">
        <f t="shared" si="6"/>
        <v>44640</v>
      </c>
      <c r="D78" s="110">
        <f t="shared" si="7"/>
        <v>29760</v>
      </c>
      <c r="E78" s="220">
        <v>74400</v>
      </c>
    </row>
    <row r="79" spans="1:5">
      <c r="A79" s="219">
        <v>11</v>
      </c>
      <c r="B79" s="122" t="s">
        <v>904</v>
      </c>
      <c r="C79" s="110">
        <f t="shared" si="6"/>
        <v>90000</v>
      </c>
      <c r="D79" s="110">
        <f t="shared" si="7"/>
        <v>60000</v>
      </c>
      <c r="E79" s="220">
        <v>150000</v>
      </c>
    </row>
    <row r="80" spans="1:5">
      <c r="A80" s="219">
        <v>12</v>
      </c>
      <c r="B80" s="122" t="s">
        <v>905</v>
      </c>
      <c r="C80" s="110">
        <f t="shared" si="6"/>
        <v>44640</v>
      </c>
      <c r="D80" s="110">
        <f t="shared" si="7"/>
        <v>29760</v>
      </c>
      <c r="E80" s="220">
        <v>74400</v>
      </c>
    </row>
    <row r="81" spans="1:5">
      <c r="A81" s="219">
        <v>13</v>
      </c>
      <c r="B81" s="122" t="s">
        <v>906</v>
      </c>
      <c r="C81" s="110">
        <f t="shared" si="6"/>
        <v>90000</v>
      </c>
      <c r="D81" s="110">
        <f t="shared" si="7"/>
        <v>60000</v>
      </c>
      <c r="E81" s="220">
        <v>150000</v>
      </c>
    </row>
    <row r="82" spans="1:5">
      <c r="A82" s="219">
        <v>14</v>
      </c>
      <c r="B82" s="122" t="s">
        <v>907</v>
      </c>
      <c r="C82" s="110">
        <f t="shared" si="6"/>
        <v>67440</v>
      </c>
      <c r="D82" s="110">
        <f t="shared" si="7"/>
        <v>44960</v>
      </c>
      <c r="E82" s="220">
        <v>112400</v>
      </c>
    </row>
    <row r="83" spans="1:5">
      <c r="A83" s="219">
        <v>15</v>
      </c>
      <c r="B83" s="122" t="s">
        <v>908</v>
      </c>
      <c r="C83" s="110">
        <f t="shared" si="6"/>
        <v>180000</v>
      </c>
      <c r="D83" s="110">
        <f t="shared" si="7"/>
        <v>120000</v>
      </c>
      <c r="E83" s="220">
        <v>300000</v>
      </c>
    </row>
    <row r="84" spans="1:5">
      <c r="A84" s="219">
        <v>16</v>
      </c>
      <c r="B84" s="122" t="s">
        <v>909</v>
      </c>
      <c r="C84" s="110">
        <f t="shared" si="6"/>
        <v>26880</v>
      </c>
      <c r="D84" s="110">
        <f t="shared" si="7"/>
        <v>17920</v>
      </c>
      <c r="E84" s="220">
        <v>44800</v>
      </c>
    </row>
    <row r="85" spans="1:5">
      <c r="A85" s="219"/>
      <c r="B85" s="122"/>
      <c r="C85" s="110"/>
      <c r="D85" s="35"/>
      <c r="E85" s="218"/>
    </row>
    <row r="86" spans="1:5">
      <c r="A86" s="221" t="s">
        <v>910</v>
      </c>
      <c r="B86" s="738" t="s">
        <v>911</v>
      </c>
      <c r="C86" s="110"/>
      <c r="D86" s="35"/>
      <c r="E86" s="218"/>
    </row>
    <row r="87" spans="1:5">
      <c r="A87" s="221"/>
      <c r="B87" s="738"/>
      <c r="C87" s="110"/>
      <c r="D87" s="35"/>
      <c r="E87" s="218"/>
    </row>
    <row r="88" spans="1:5">
      <c r="A88" s="219">
        <v>1</v>
      </c>
      <c r="B88" s="122" t="s">
        <v>912</v>
      </c>
      <c r="C88" s="110">
        <f>E88*60%</f>
        <v>340800</v>
      </c>
      <c r="D88" s="110">
        <f>E88*40%</f>
        <v>227200</v>
      </c>
      <c r="E88" s="220">
        <v>568000</v>
      </c>
    </row>
    <row r="89" spans="1:5">
      <c r="A89" s="219">
        <v>2</v>
      </c>
      <c r="B89" s="122" t="s">
        <v>913</v>
      </c>
      <c r="C89" s="110">
        <f>E89*60%</f>
        <v>180000</v>
      </c>
      <c r="D89" s="110">
        <f>E89*40%</f>
        <v>120000</v>
      </c>
      <c r="E89" s="220">
        <v>300000</v>
      </c>
    </row>
    <row r="90" spans="1:5">
      <c r="A90" s="219">
        <v>3</v>
      </c>
      <c r="B90" s="122" t="s">
        <v>914</v>
      </c>
      <c r="C90" s="110">
        <f>E90*60%</f>
        <v>225600</v>
      </c>
      <c r="D90" s="110">
        <f>E90*40%</f>
        <v>150400</v>
      </c>
      <c r="E90" s="220">
        <v>376000</v>
      </c>
    </row>
    <row r="91" spans="1:5">
      <c r="A91" s="219"/>
      <c r="B91" s="122"/>
      <c r="C91" s="110"/>
      <c r="D91" s="35"/>
      <c r="E91" s="218"/>
    </row>
    <row r="92" spans="1:5">
      <c r="A92" s="221" t="s">
        <v>113</v>
      </c>
      <c r="B92" s="739" t="s">
        <v>915</v>
      </c>
      <c r="C92" s="110"/>
      <c r="D92" s="35"/>
      <c r="E92" s="218"/>
    </row>
    <row r="93" spans="1:5">
      <c r="A93" s="221"/>
      <c r="B93" s="739"/>
      <c r="C93" s="110"/>
      <c r="D93" s="35"/>
      <c r="E93" s="218"/>
    </row>
    <row r="94" spans="1:5">
      <c r="A94" s="219">
        <v>1</v>
      </c>
      <c r="B94" s="122" t="s">
        <v>912</v>
      </c>
      <c r="C94" s="110">
        <f>E94*60%</f>
        <v>340800</v>
      </c>
      <c r="D94" s="110">
        <f>E94*40%</f>
        <v>227200</v>
      </c>
      <c r="E94" s="220">
        <v>568000</v>
      </c>
    </row>
    <row r="95" spans="1:5">
      <c r="A95" s="219">
        <v>2</v>
      </c>
      <c r="B95" s="122" t="s">
        <v>916</v>
      </c>
      <c r="C95" s="110">
        <f>E95*60%</f>
        <v>180000</v>
      </c>
      <c r="D95" s="110">
        <f>E95*40%</f>
        <v>120000</v>
      </c>
      <c r="E95" s="220">
        <v>300000</v>
      </c>
    </row>
    <row r="96" spans="1:5">
      <c r="A96" s="219"/>
      <c r="B96" s="122"/>
      <c r="C96" s="110"/>
      <c r="D96" s="110"/>
      <c r="E96" s="220"/>
    </row>
    <row r="97" spans="1:5">
      <c r="A97" s="221" t="s">
        <v>917</v>
      </c>
      <c r="B97" s="739" t="s">
        <v>918</v>
      </c>
      <c r="C97" s="110"/>
      <c r="D97" s="110"/>
      <c r="E97" s="220"/>
    </row>
    <row r="98" spans="1:5">
      <c r="A98" s="221"/>
      <c r="B98" s="739"/>
      <c r="C98" s="110"/>
      <c r="D98" s="110"/>
      <c r="E98" s="220"/>
    </row>
    <row r="99" spans="1:5" ht="15.75" thickBot="1">
      <c r="A99" s="224" t="s">
        <v>919</v>
      </c>
      <c r="B99" s="225" t="s">
        <v>920</v>
      </c>
      <c r="C99" s="113">
        <f>E99*60%</f>
        <v>184800</v>
      </c>
      <c r="D99" s="113">
        <f>E99*40%</f>
        <v>123200</v>
      </c>
      <c r="E99" s="226">
        <v>308000</v>
      </c>
    </row>
    <row r="101" spans="1:5">
      <c r="A101" t="s">
        <v>20</v>
      </c>
    </row>
    <row r="102" spans="1:5">
      <c r="A102" t="s">
        <v>921</v>
      </c>
    </row>
  </sheetData>
  <mergeCells count="12">
    <mergeCell ref="B41:B42"/>
    <mergeCell ref="B86:B87"/>
    <mergeCell ref="B92:B93"/>
    <mergeCell ref="B97:B98"/>
    <mergeCell ref="A1:E1"/>
    <mergeCell ref="A2:E2"/>
    <mergeCell ref="A4:A6"/>
    <mergeCell ref="B4:B6"/>
    <mergeCell ref="C4:E4"/>
    <mergeCell ref="C5:C6"/>
    <mergeCell ref="D5:D6"/>
    <mergeCell ref="E5:E6"/>
  </mergeCells>
  <pageMargins left="0.70866141732283472" right="0.35433070866141736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71"/>
  <sheetViews>
    <sheetView view="pageBreakPreview" topLeftCell="A46" zoomScale="60" workbookViewId="0">
      <selection activeCell="R99" sqref="R99"/>
    </sheetView>
  </sheetViews>
  <sheetFormatPr defaultRowHeight="15"/>
  <cols>
    <col min="1" max="1" width="6.28515625" customWidth="1"/>
    <col min="2" max="2" width="53.7109375" customWidth="1"/>
    <col min="3" max="3" width="11.28515625" customWidth="1"/>
    <col min="4" max="4" width="13.140625" customWidth="1"/>
    <col min="5" max="5" width="15.28515625" customWidth="1"/>
  </cols>
  <sheetData>
    <row r="1" spans="1:5" ht="21">
      <c r="A1" s="736" t="s">
        <v>922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146"/>
      <c r="B8" s="147"/>
      <c r="C8" s="147"/>
      <c r="D8" s="147"/>
      <c r="E8" s="148"/>
    </row>
    <row r="9" spans="1:5">
      <c r="A9" s="209">
        <v>1</v>
      </c>
      <c r="B9" s="227" t="s">
        <v>923</v>
      </c>
      <c r="C9" s="228">
        <f>E9*65%</f>
        <v>127075</v>
      </c>
      <c r="D9" s="228">
        <f>E9*35%</f>
        <v>68425</v>
      </c>
      <c r="E9" s="229">
        <v>195500</v>
      </c>
    </row>
    <row r="10" spans="1:5">
      <c r="A10" s="209">
        <v>2</v>
      </c>
      <c r="B10" s="230" t="s">
        <v>924</v>
      </c>
      <c r="C10" s="228">
        <f>E10-D10</f>
        <v>58500</v>
      </c>
      <c r="D10" s="228">
        <f>0.35*E10</f>
        <v>31499.999999999996</v>
      </c>
      <c r="E10" s="231">
        <v>90000</v>
      </c>
    </row>
    <row r="11" spans="1:5">
      <c r="A11" s="209">
        <v>3</v>
      </c>
      <c r="B11" s="232" t="s">
        <v>925</v>
      </c>
      <c r="C11" s="228">
        <f>E11-D11</f>
        <v>162500</v>
      </c>
      <c r="D11" s="228">
        <f>0.35*E11</f>
        <v>87500</v>
      </c>
      <c r="E11" s="231">
        <v>250000</v>
      </c>
    </row>
    <row r="12" spans="1:5">
      <c r="A12" s="209">
        <v>4</v>
      </c>
      <c r="B12" s="230" t="s">
        <v>926</v>
      </c>
      <c r="C12" s="228">
        <f>E12*65%</f>
        <v>127075</v>
      </c>
      <c r="D12" s="228">
        <f>E12*35%</f>
        <v>68425</v>
      </c>
      <c r="E12" s="229">
        <v>195500</v>
      </c>
    </row>
    <row r="13" spans="1:5">
      <c r="A13" s="209">
        <v>5</v>
      </c>
      <c r="B13" s="230" t="s">
        <v>927</v>
      </c>
      <c r="C13" s="228">
        <f>E13-D13</f>
        <v>59670</v>
      </c>
      <c r="D13" s="228">
        <f>0.35*E13</f>
        <v>32129.999999999996</v>
      </c>
      <c r="E13" s="231">
        <v>91800</v>
      </c>
    </row>
    <row r="14" spans="1:5">
      <c r="A14" s="209">
        <v>6</v>
      </c>
      <c r="B14" s="230" t="s">
        <v>928</v>
      </c>
      <c r="C14" s="228">
        <f>E14-D14</f>
        <v>59670</v>
      </c>
      <c r="D14" s="228">
        <f>0.35*E14</f>
        <v>32129.999999999996</v>
      </c>
      <c r="E14" s="231">
        <v>91800</v>
      </c>
    </row>
    <row r="15" spans="1:5">
      <c r="A15" s="209">
        <v>7</v>
      </c>
      <c r="B15" s="230" t="s">
        <v>929</v>
      </c>
      <c r="C15" s="228">
        <f>E15-D15</f>
        <v>71500</v>
      </c>
      <c r="D15" s="228">
        <f>0.35*E15</f>
        <v>38500</v>
      </c>
      <c r="E15" s="231">
        <v>110000</v>
      </c>
    </row>
    <row r="16" spans="1:5">
      <c r="A16" s="209">
        <v>8</v>
      </c>
      <c r="B16" s="227" t="s">
        <v>930</v>
      </c>
      <c r="C16" s="228">
        <f>E16*65%</f>
        <v>16250</v>
      </c>
      <c r="D16" s="228">
        <f>E16*35%</f>
        <v>8750</v>
      </c>
      <c r="E16" s="229">
        <v>25000</v>
      </c>
    </row>
    <row r="17" spans="1:5">
      <c r="A17" s="209">
        <v>9</v>
      </c>
      <c r="B17" s="227" t="s">
        <v>931</v>
      </c>
      <c r="C17" s="228">
        <f>E17*65%</f>
        <v>339820</v>
      </c>
      <c r="D17" s="228">
        <f>E17*35%</f>
        <v>182980</v>
      </c>
      <c r="E17" s="229">
        <v>522800</v>
      </c>
    </row>
    <row r="18" spans="1:5">
      <c r="A18" s="209">
        <v>10</v>
      </c>
      <c r="B18" s="230" t="s">
        <v>932</v>
      </c>
      <c r="C18" s="228">
        <f>E18-D18</f>
        <v>50700</v>
      </c>
      <c r="D18" s="228">
        <f>0.35*E18</f>
        <v>27300</v>
      </c>
      <c r="E18" s="231">
        <v>78000</v>
      </c>
    </row>
    <row r="19" spans="1:5">
      <c r="A19" s="209">
        <v>11</v>
      </c>
      <c r="B19" s="230" t="s">
        <v>933</v>
      </c>
      <c r="C19" s="228">
        <f>E19-D19</f>
        <v>227500</v>
      </c>
      <c r="D19" s="228">
        <f>0.35*E19</f>
        <v>122499.99999999999</v>
      </c>
      <c r="E19" s="231">
        <v>350000</v>
      </c>
    </row>
    <row r="20" spans="1:5">
      <c r="A20" s="209">
        <v>12</v>
      </c>
      <c r="B20" s="230" t="s">
        <v>934</v>
      </c>
      <c r="C20" s="228">
        <f>E20-D20</f>
        <v>339820</v>
      </c>
      <c r="D20" s="228">
        <f>0.35*E20</f>
        <v>182980</v>
      </c>
      <c r="E20" s="231">
        <v>522800</v>
      </c>
    </row>
    <row r="21" spans="1:5">
      <c r="A21" s="209">
        <v>13</v>
      </c>
      <c r="B21" s="230" t="s">
        <v>935</v>
      </c>
      <c r="C21" s="228">
        <f>E21-D21</f>
        <v>43680</v>
      </c>
      <c r="D21" s="228">
        <f>0.35*E21</f>
        <v>23520</v>
      </c>
      <c r="E21" s="231">
        <v>67200</v>
      </c>
    </row>
    <row r="22" spans="1:5">
      <c r="A22" s="209">
        <v>14</v>
      </c>
      <c r="B22" s="227" t="s">
        <v>936</v>
      </c>
      <c r="C22" s="228">
        <f t="shared" ref="C22:C27" si="0">E22*65%</f>
        <v>227500</v>
      </c>
      <c r="D22" s="228">
        <f t="shared" ref="D22:D27" si="1">E22*35%</f>
        <v>122499.99999999999</v>
      </c>
      <c r="E22" s="229">
        <v>350000</v>
      </c>
    </row>
    <row r="23" spans="1:5">
      <c r="A23" s="209">
        <v>15</v>
      </c>
      <c r="B23" s="227" t="s">
        <v>937</v>
      </c>
      <c r="C23" s="228">
        <f t="shared" si="0"/>
        <v>339820</v>
      </c>
      <c r="D23" s="228">
        <f t="shared" si="1"/>
        <v>182980</v>
      </c>
      <c r="E23" s="229">
        <v>522800</v>
      </c>
    </row>
    <row r="24" spans="1:5">
      <c r="A24" s="209">
        <v>16</v>
      </c>
      <c r="B24" s="227" t="s">
        <v>938</v>
      </c>
      <c r="C24" s="228">
        <f t="shared" si="0"/>
        <v>128700</v>
      </c>
      <c r="D24" s="228">
        <f t="shared" si="1"/>
        <v>69300</v>
      </c>
      <c r="E24" s="229">
        <v>198000</v>
      </c>
    </row>
    <row r="25" spans="1:5">
      <c r="A25" s="209">
        <v>17</v>
      </c>
      <c r="B25" s="227" t="s">
        <v>939</v>
      </c>
      <c r="C25" s="228">
        <f t="shared" si="0"/>
        <v>130650</v>
      </c>
      <c r="D25" s="228">
        <f t="shared" si="1"/>
        <v>70350</v>
      </c>
      <c r="E25" s="229">
        <v>201000</v>
      </c>
    </row>
    <row r="26" spans="1:5">
      <c r="A26" s="209">
        <v>18</v>
      </c>
      <c r="B26" s="227" t="s">
        <v>940</v>
      </c>
      <c r="C26" s="228">
        <f t="shared" si="0"/>
        <v>1101360</v>
      </c>
      <c r="D26" s="228">
        <f t="shared" si="1"/>
        <v>593040</v>
      </c>
      <c r="E26" s="229">
        <v>1694400</v>
      </c>
    </row>
    <row r="27" spans="1:5">
      <c r="A27" s="209">
        <v>19</v>
      </c>
      <c r="B27" s="227" t="s">
        <v>941</v>
      </c>
      <c r="C27" s="228">
        <f t="shared" si="0"/>
        <v>127075</v>
      </c>
      <c r="D27" s="228">
        <f t="shared" si="1"/>
        <v>68425</v>
      </c>
      <c r="E27" s="229">
        <v>195500</v>
      </c>
    </row>
    <row r="28" spans="1:5">
      <c r="A28" s="209">
        <v>20</v>
      </c>
      <c r="B28" s="230" t="s">
        <v>942</v>
      </c>
      <c r="C28" s="228">
        <f>E28-D28</f>
        <v>243750</v>
      </c>
      <c r="D28" s="228">
        <f>0.35*E28</f>
        <v>131250</v>
      </c>
      <c r="E28" s="231">
        <v>375000</v>
      </c>
    </row>
    <row r="29" spans="1:5">
      <c r="A29" s="209">
        <v>21</v>
      </c>
      <c r="B29" s="227" t="s">
        <v>943</v>
      </c>
      <c r="C29" s="228">
        <f t="shared" ref="C29:C34" si="2">E29*65%</f>
        <v>65000</v>
      </c>
      <c r="D29" s="228">
        <f t="shared" ref="D29:D34" si="3">E29*35%</f>
        <v>35000</v>
      </c>
      <c r="E29" s="229">
        <v>100000</v>
      </c>
    </row>
    <row r="30" spans="1:5">
      <c r="A30" s="209">
        <v>22</v>
      </c>
      <c r="B30" s="227" t="s">
        <v>944</v>
      </c>
      <c r="C30" s="228">
        <f t="shared" si="2"/>
        <v>243750</v>
      </c>
      <c r="D30" s="228">
        <f t="shared" si="3"/>
        <v>131250</v>
      </c>
      <c r="E30" s="229">
        <v>375000</v>
      </c>
    </row>
    <row r="31" spans="1:5">
      <c r="A31" s="209">
        <v>23</v>
      </c>
      <c r="B31" s="227" t="s">
        <v>945</v>
      </c>
      <c r="C31" s="228">
        <f t="shared" si="2"/>
        <v>128700</v>
      </c>
      <c r="D31" s="228">
        <f t="shared" si="3"/>
        <v>69300</v>
      </c>
      <c r="E31" s="229">
        <v>198000</v>
      </c>
    </row>
    <row r="32" spans="1:5">
      <c r="A32" s="209">
        <v>24</v>
      </c>
      <c r="B32" s="227" t="s">
        <v>946</v>
      </c>
      <c r="C32" s="228">
        <f t="shared" si="2"/>
        <v>127075</v>
      </c>
      <c r="D32" s="228">
        <f t="shared" si="3"/>
        <v>68425</v>
      </c>
      <c r="E32" s="229">
        <v>195500</v>
      </c>
    </row>
    <row r="33" spans="1:5">
      <c r="A33" s="209">
        <v>25</v>
      </c>
      <c r="B33" s="227" t="s">
        <v>947</v>
      </c>
      <c r="C33" s="228">
        <f t="shared" si="2"/>
        <v>97500</v>
      </c>
      <c r="D33" s="228">
        <f t="shared" si="3"/>
        <v>52500</v>
      </c>
      <c r="E33" s="229">
        <v>150000</v>
      </c>
    </row>
    <row r="34" spans="1:5">
      <c r="A34" s="209">
        <v>26</v>
      </c>
      <c r="B34" s="227" t="s">
        <v>948</v>
      </c>
      <c r="C34" s="228">
        <f t="shared" si="2"/>
        <v>26000</v>
      </c>
      <c r="D34" s="228">
        <f t="shared" si="3"/>
        <v>14000</v>
      </c>
      <c r="E34" s="229">
        <v>40000</v>
      </c>
    </row>
    <row r="35" spans="1:5">
      <c r="A35" s="209">
        <v>27</v>
      </c>
      <c r="B35" s="233" t="s">
        <v>949</v>
      </c>
      <c r="C35" s="228"/>
      <c r="D35" s="228"/>
      <c r="E35" s="229"/>
    </row>
    <row r="36" spans="1:5">
      <c r="A36" s="208"/>
      <c r="B36" s="227" t="s">
        <v>950</v>
      </c>
      <c r="C36" s="228">
        <f>E36*65%</f>
        <v>8125</v>
      </c>
      <c r="D36" s="228">
        <f>E36*35%</f>
        <v>4375</v>
      </c>
      <c r="E36" s="229">
        <v>12500</v>
      </c>
    </row>
    <row r="37" spans="1:5">
      <c r="A37" s="208"/>
      <c r="B37" s="227" t="s">
        <v>951</v>
      </c>
      <c r="C37" s="228">
        <f>E37*65%</f>
        <v>9750</v>
      </c>
      <c r="D37" s="228">
        <f>E37*35%</f>
        <v>5250</v>
      </c>
      <c r="E37" s="229">
        <v>15000</v>
      </c>
    </row>
    <row r="38" spans="1:5">
      <c r="A38" s="208"/>
      <c r="B38" s="227" t="s">
        <v>952</v>
      </c>
      <c r="C38" s="228">
        <f>E38*65%</f>
        <v>11375</v>
      </c>
      <c r="D38" s="228">
        <f>E38*35%</f>
        <v>6125</v>
      </c>
      <c r="E38" s="229">
        <v>17500</v>
      </c>
    </row>
    <row r="39" spans="1:5">
      <c r="A39" s="208"/>
      <c r="B39" s="227" t="s">
        <v>953</v>
      </c>
      <c r="C39" s="228">
        <f>E39*65%</f>
        <v>16250</v>
      </c>
      <c r="D39" s="228">
        <f>E39*35%</f>
        <v>8750</v>
      </c>
      <c r="E39" s="229">
        <v>25000</v>
      </c>
    </row>
    <row r="40" spans="1:5">
      <c r="A40" s="209">
        <v>28</v>
      </c>
      <c r="B40" s="227" t="s">
        <v>954</v>
      </c>
      <c r="C40" s="228"/>
      <c r="D40" s="228"/>
      <c r="E40" s="229"/>
    </row>
    <row r="41" spans="1:5">
      <c r="A41" s="209"/>
      <c r="B41" s="227" t="s">
        <v>955</v>
      </c>
      <c r="C41" s="228">
        <f>E41*65%</f>
        <v>32500</v>
      </c>
      <c r="D41" s="228">
        <f>E41*35%</f>
        <v>17500</v>
      </c>
      <c r="E41" s="229">
        <v>50000</v>
      </c>
    </row>
    <row r="42" spans="1:5">
      <c r="A42" s="209"/>
      <c r="B42" s="227" t="s">
        <v>956</v>
      </c>
      <c r="C42" s="228">
        <f>E42*65%</f>
        <v>45500</v>
      </c>
      <c r="D42" s="228">
        <f>E42*35%</f>
        <v>24500</v>
      </c>
      <c r="E42" s="229">
        <v>70000</v>
      </c>
    </row>
    <row r="43" spans="1:5">
      <c r="A43" s="209"/>
      <c r="B43" s="227" t="s">
        <v>957</v>
      </c>
      <c r="C43" s="228">
        <f>E43*65%</f>
        <v>52000</v>
      </c>
      <c r="D43" s="228">
        <f>E43*35%</f>
        <v>28000</v>
      </c>
      <c r="E43" s="229">
        <v>80000</v>
      </c>
    </row>
    <row r="44" spans="1:5">
      <c r="A44" s="209"/>
      <c r="B44" s="227" t="s">
        <v>958</v>
      </c>
      <c r="C44" s="228">
        <f>E44*65%</f>
        <v>65000</v>
      </c>
      <c r="D44" s="228">
        <f>E44*35%</f>
        <v>35000</v>
      </c>
      <c r="E44" s="229">
        <v>100000</v>
      </c>
    </row>
    <row r="45" spans="1:5">
      <c r="A45" s="209">
        <v>29</v>
      </c>
      <c r="B45" s="227" t="s">
        <v>959</v>
      </c>
      <c r="C45" s="228"/>
      <c r="D45" s="228"/>
      <c r="E45" s="229"/>
    </row>
    <row r="46" spans="1:5">
      <c r="A46" s="209"/>
      <c r="B46" s="227" t="s">
        <v>955</v>
      </c>
      <c r="C46" s="228">
        <f t="shared" ref="C46:C53" si="4">E46*65%</f>
        <v>11375</v>
      </c>
      <c r="D46" s="228">
        <f t="shared" ref="D46:D53" si="5">E46*35%</f>
        <v>6125</v>
      </c>
      <c r="E46" s="229">
        <v>17500</v>
      </c>
    </row>
    <row r="47" spans="1:5">
      <c r="A47" s="209"/>
      <c r="B47" s="227" t="s">
        <v>956</v>
      </c>
      <c r="C47" s="228">
        <f t="shared" si="4"/>
        <v>13000</v>
      </c>
      <c r="D47" s="228">
        <f t="shared" si="5"/>
        <v>7000</v>
      </c>
      <c r="E47" s="229">
        <v>20000</v>
      </c>
    </row>
    <row r="48" spans="1:5">
      <c r="A48" s="209"/>
      <c r="B48" s="227" t="s">
        <v>957</v>
      </c>
      <c r="C48" s="228">
        <f t="shared" si="4"/>
        <v>16250</v>
      </c>
      <c r="D48" s="228">
        <f t="shared" si="5"/>
        <v>8750</v>
      </c>
      <c r="E48" s="229">
        <v>25000</v>
      </c>
    </row>
    <row r="49" spans="1:5">
      <c r="A49" s="209"/>
      <c r="B49" s="227" t="s">
        <v>958</v>
      </c>
      <c r="C49" s="228">
        <f t="shared" si="4"/>
        <v>19500</v>
      </c>
      <c r="D49" s="228">
        <f t="shared" si="5"/>
        <v>10500</v>
      </c>
      <c r="E49" s="229">
        <v>30000</v>
      </c>
    </row>
    <row r="50" spans="1:5">
      <c r="A50" s="209">
        <v>30</v>
      </c>
      <c r="B50" s="227" t="s">
        <v>960</v>
      </c>
      <c r="C50" s="228">
        <f t="shared" si="4"/>
        <v>494455</v>
      </c>
      <c r="D50" s="228">
        <f t="shared" si="5"/>
        <v>266245</v>
      </c>
      <c r="E50" s="229">
        <v>760700</v>
      </c>
    </row>
    <row r="51" spans="1:5">
      <c r="A51" s="209">
        <v>31</v>
      </c>
      <c r="B51" s="227" t="s">
        <v>961</v>
      </c>
      <c r="C51" s="228">
        <f t="shared" si="4"/>
        <v>130650</v>
      </c>
      <c r="D51" s="228">
        <f t="shared" si="5"/>
        <v>70350</v>
      </c>
      <c r="E51" s="229">
        <v>201000</v>
      </c>
    </row>
    <row r="52" spans="1:5">
      <c r="A52" s="209">
        <v>32</v>
      </c>
      <c r="B52" s="227" t="s">
        <v>962</v>
      </c>
      <c r="C52" s="228">
        <f t="shared" si="4"/>
        <v>239850</v>
      </c>
      <c r="D52" s="228">
        <f t="shared" si="5"/>
        <v>129149.99999999999</v>
      </c>
      <c r="E52" s="229">
        <v>369000</v>
      </c>
    </row>
    <row r="53" spans="1:5">
      <c r="A53" s="209">
        <v>33</v>
      </c>
      <c r="B53" s="227" t="s">
        <v>963</v>
      </c>
      <c r="C53" s="228">
        <f t="shared" si="4"/>
        <v>127075</v>
      </c>
      <c r="D53" s="228">
        <f t="shared" si="5"/>
        <v>68425</v>
      </c>
      <c r="E53" s="229">
        <v>195500</v>
      </c>
    </row>
    <row r="54" spans="1:5">
      <c r="A54" s="209">
        <v>34</v>
      </c>
      <c r="B54" s="230" t="s">
        <v>964</v>
      </c>
      <c r="C54" s="228">
        <f>E54-D54</f>
        <v>68640</v>
      </c>
      <c r="D54" s="228">
        <f>0.35*E54</f>
        <v>36960</v>
      </c>
      <c r="E54" s="231">
        <v>105600</v>
      </c>
    </row>
    <row r="55" spans="1:5">
      <c r="A55" s="209">
        <v>35</v>
      </c>
      <c r="B55" s="230" t="s">
        <v>965</v>
      </c>
      <c r="C55" s="228">
        <f>E55-D55</f>
        <v>58500</v>
      </c>
      <c r="D55" s="228">
        <f>0.35*E55</f>
        <v>31499.999999999996</v>
      </c>
      <c r="E55" s="231">
        <v>90000</v>
      </c>
    </row>
    <row r="56" spans="1:5">
      <c r="A56" s="209">
        <v>36</v>
      </c>
      <c r="B56" s="230" t="s">
        <v>966</v>
      </c>
      <c r="C56" s="228">
        <f>E56-D56</f>
        <v>19500</v>
      </c>
      <c r="D56" s="228">
        <f>0.35*E56</f>
        <v>10500</v>
      </c>
      <c r="E56" s="231">
        <v>30000</v>
      </c>
    </row>
    <row r="57" spans="1:5">
      <c r="A57" s="209">
        <v>37</v>
      </c>
      <c r="B57" s="230" t="s">
        <v>967</v>
      </c>
      <c r="C57" s="228">
        <f>E57-D57</f>
        <v>21450</v>
      </c>
      <c r="D57" s="228">
        <f>0.35*E57</f>
        <v>11550</v>
      </c>
      <c r="E57" s="231">
        <v>33000</v>
      </c>
    </row>
    <row r="58" spans="1:5">
      <c r="A58" s="209">
        <v>38</v>
      </c>
      <c r="B58" s="230" t="s">
        <v>968</v>
      </c>
      <c r="C58" s="228">
        <f>E58-D58</f>
        <v>19500</v>
      </c>
      <c r="D58" s="228">
        <f>0.35*E58</f>
        <v>10500</v>
      </c>
      <c r="E58" s="231">
        <v>30000</v>
      </c>
    </row>
    <row r="59" spans="1:5">
      <c r="A59" s="209">
        <v>39</v>
      </c>
      <c r="B59" s="227" t="s">
        <v>969</v>
      </c>
      <c r="C59" s="228">
        <f t="shared" ref="C59:C71" si="6">E59*65%</f>
        <v>58110</v>
      </c>
      <c r="D59" s="228">
        <f t="shared" ref="D59:D71" si="7">E59*35%</f>
        <v>31289.999999999996</v>
      </c>
      <c r="E59" s="229">
        <v>89400</v>
      </c>
    </row>
    <row r="60" spans="1:5">
      <c r="A60" s="209">
        <v>40</v>
      </c>
      <c r="B60" s="227" t="s">
        <v>970</v>
      </c>
      <c r="C60" s="228">
        <f t="shared" si="6"/>
        <v>102180</v>
      </c>
      <c r="D60" s="228">
        <f t="shared" si="7"/>
        <v>55020</v>
      </c>
      <c r="E60" s="229">
        <v>157200</v>
      </c>
    </row>
    <row r="61" spans="1:5">
      <c r="A61" s="209">
        <v>41</v>
      </c>
      <c r="B61" s="232" t="s">
        <v>971</v>
      </c>
      <c r="C61" s="228">
        <f>E61-D61</f>
        <v>68640</v>
      </c>
      <c r="D61" s="228">
        <f>0.35*E61</f>
        <v>36960</v>
      </c>
      <c r="E61" s="231">
        <v>105600</v>
      </c>
    </row>
    <row r="62" spans="1:5">
      <c r="A62" s="209">
        <v>42</v>
      </c>
      <c r="B62" s="233" t="s">
        <v>972</v>
      </c>
      <c r="C62" s="228">
        <f>E62*65%</f>
        <v>211250</v>
      </c>
      <c r="D62" s="228">
        <f>E62*35%</f>
        <v>113750</v>
      </c>
      <c r="E62" s="229">
        <v>325000</v>
      </c>
    </row>
    <row r="63" spans="1:5">
      <c r="A63" s="209">
        <v>43</v>
      </c>
      <c r="B63" s="227" t="s">
        <v>973</v>
      </c>
      <c r="C63" s="228">
        <f t="shared" si="6"/>
        <v>127075</v>
      </c>
      <c r="D63" s="228">
        <f t="shared" si="7"/>
        <v>68425</v>
      </c>
      <c r="E63" s="229">
        <v>195500</v>
      </c>
    </row>
    <row r="64" spans="1:5">
      <c r="A64" s="209">
        <v>44</v>
      </c>
      <c r="B64" s="227" t="s">
        <v>974</v>
      </c>
      <c r="C64" s="228">
        <f t="shared" si="6"/>
        <v>127075</v>
      </c>
      <c r="D64" s="228">
        <f t="shared" si="7"/>
        <v>68425</v>
      </c>
      <c r="E64" s="229">
        <v>195500</v>
      </c>
    </row>
    <row r="65" spans="1:5">
      <c r="A65" s="209">
        <v>45</v>
      </c>
      <c r="B65" s="227" t="s">
        <v>975</v>
      </c>
      <c r="C65" s="228">
        <f t="shared" si="6"/>
        <v>52000</v>
      </c>
      <c r="D65" s="228">
        <f t="shared" si="7"/>
        <v>28000</v>
      </c>
      <c r="E65" s="229">
        <v>80000</v>
      </c>
    </row>
    <row r="66" spans="1:5">
      <c r="A66" s="209">
        <v>46</v>
      </c>
      <c r="B66" s="227" t="s">
        <v>976</v>
      </c>
      <c r="C66" s="228">
        <f t="shared" si="6"/>
        <v>58110</v>
      </c>
      <c r="D66" s="228">
        <f t="shared" si="7"/>
        <v>31289.999999999996</v>
      </c>
      <c r="E66" s="229">
        <v>89400</v>
      </c>
    </row>
    <row r="67" spans="1:5">
      <c r="A67" s="209">
        <v>47</v>
      </c>
      <c r="B67" s="227" t="s">
        <v>977</v>
      </c>
      <c r="C67" s="228">
        <f t="shared" si="6"/>
        <v>117585</v>
      </c>
      <c r="D67" s="228">
        <f t="shared" si="7"/>
        <v>63314.999999999993</v>
      </c>
      <c r="E67" s="229">
        <v>180900</v>
      </c>
    </row>
    <row r="68" spans="1:5">
      <c r="A68" s="209">
        <v>48</v>
      </c>
      <c r="B68" s="227" t="s">
        <v>978</v>
      </c>
      <c r="C68" s="228">
        <f t="shared" si="6"/>
        <v>117585</v>
      </c>
      <c r="D68" s="228">
        <f t="shared" si="7"/>
        <v>63314.999999999993</v>
      </c>
      <c r="E68" s="229">
        <v>180900</v>
      </c>
    </row>
    <row r="69" spans="1:5">
      <c r="A69" s="209">
        <v>49</v>
      </c>
      <c r="B69" s="227" t="s">
        <v>979</v>
      </c>
      <c r="C69" s="228">
        <f t="shared" si="6"/>
        <v>127075</v>
      </c>
      <c r="D69" s="228">
        <f t="shared" si="7"/>
        <v>68425</v>
      </c>
      <c r="E69" s="229">
        <v>195500</v>
      </c>
    </row>
    <row r="70" spans="1:5">
      <c r="A70" s="209">
        <v>50</v>
      </c>
      <c r="B70" s="227" t="s">
        <v>980</v>
      </c>
      <c r="C70" s="228">
        <f t="shared" si="6"/>
        <v>926640</v>
      </c>
      <c r="D70" s="228">
        <f t="shared" si="7"/>
        <v>498959.99999999994</v>
      </c>
      <c r="E70" s="229">
        <v>1425600</v>
      </c>
    </row>
    <row r="71" spans="1:5" ht="15.75" thickBot="1">
      <c r="A71" s="234">
        <v>51</v>
      </c>
      <c r="B71" s="235" t="s">
        <v>981</v>
      </c>
      <c r="C71" s="236">
        <f t="shared" si="6"/>
        <v>127075</v>
      </c>
      <c r="D71" s="236">
        <f t="shared" si="7"/>
        <v>68425</v>
      </c>
      <c r="E71" s="237">
        <v>195500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0866141732283472" right="0.23622047244094491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54"/>
  <sheetViews>
    <sheetView view="pageBreakPreview" topLeftCell="A16" zoomScale="60" workbookViewId="0">
      <selection activeCell="L23" sqref="L23"/>
    </sheetView>
  </sheetViews>
  <sheetFormatPr defaultRowHeight="15"/>
  <cols>
    <col min="1" max="1" width="5.85546875" customWidth="1"/>
    <col min="2" max="2" width="41.5703125" customWidth="1"/>
    <col min="3" max="3" width="10.7109375" customWidth="1"/>
    <col min="4" max="4" width="13" customWidth="1"/>
    <col min="5" max="5" width="14.7109375" customWidth="1"/>
    <col min="6" max="6" width="0.7109375" customWidth="1"/>
    <col min="7" max="7" width="9.140625" hidden="1" customWidth="1"/>
  </cols>
  <sheetData>
    <row r="1" spans="1:7" ht="21">
      <c r="A1" s="736" t="s">
        <v>982</v>
      </c>
      <c r="B1" s="736"/>
      <c r="C1" s="736"/>
      <c r="D1" s="736"/>
      <c r="E1" s="736"/>
    </row>
    <row r="2" spans="1:7" ht="21">
      <c r="A2" s="736" t="s">
        <v>1</v>
      </c>
      <c r="B2" s="736"/>
      <c r="C2" s="736"/>
      <c r="D2" s="736"/>
      <c r="E2" s="736"/>
    </row>
    <row r="3" spans="1:7" ht="15.75" thickBot="1"/>
    <row r="4" spans="1:7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7">
      <c r="A5" s="662"/>
      <c r="B5" s="665"/>
      <c r="C5" s="670" t="s">
        <v>3</v>
      </c>
      <c r="D5" s="672" t="s">
        <v>4</v>
      </c>
      <c r="E5" s="674" t="s">
        <v>5</v>
      </c>
    </row>
    <row r="6" spans="1:7" ht="15.75" thickBot="1">
      <c r="A6" s="663"/>
      <c r="B6" s="666"/>
      <c r="C6" s="671"/>
      <c r="D6" s="673"/>
      <c r="E6" s="675"/>
    </row>
    <row r="7" spans="1:7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7">
      <c r="A8" s="146"/>
      <c r="B8" s="147"/>
      <c r="C8" s="147"/>
      <c r="D8" s="147"/>
      <c r="E8" s="148"/>
    </row>
    <row r="9" spans="1:7">
      <c r="A9" s="208">
        <v>1</v>
      </c>
      <c r="B9" s="238" t="s">
        <v>983</v>
      </c>
      <c r="C9" s="239"/>
      <c r="D9" s="240"/>
      <c r="E9" s="241"/>
      <c r="G9" s="242"/>
    </row>
    <row r="10" spans="1:7">
      <c r="A10" s="208"/>
      <c r="B10" s="238" t="s">
        <v>984</v>
      </c>
      <c r="C10" s="239">
        <f t="shared" ref="C10:C15" si="0">E10-D10</f>
        <v>182000</v>
      </c>
      <c r="D10" s="239">
        <f t="shared" ref="D10:D15" si="1">0.35*E10</f>
        <v>98000</v>
      </c>
      <c r="E10" s="243">
        <f t="shared" ref="E10:E15" si="2">G10*60%+G10</f>
        <v>280000</v>
      </c>
      <c r="G10" s="242">
        <v>175000</v>
      </c>
    </row>
    <row r="11" spans="1:7">
      <c r="A11" s="208"/>
      <c r="B11" s="238" t="s">
        <v>985</v>
      </c>
      <c r="C11" s="239">
        <f t="shared" si="0"/>
        <v>364000</v>
      </c>
      <c r="D11" s="239">
        <f t="shared" si="1"/>
        <v>196000</v>
      </c>
      <c r="E11" s="243">
        <f t="shared" si="2"/>
        <v>560000</v>
      </c>
      <c r="G11" s="242">
        <v>350000</v>
      </c>
    </row>
    <row r="12" spans="1:7">
      <c r="A12" s="208"/>
      <c r="B12" s="238" t="s">
        <v>986</v>
      </c>
      <c r="C12" s="239">
        <f t="shared" si="0"/>
        <v>109200</v>
      </c>
      <c r="D12" s="239">
        <f t="shared" si="1"/>
        <v>58799.999999999993</v>
      </c>
      <c r="E12" s="243">
        <f t="shared" si="2"/>
        <v>168000</v>
      </c>
      <c r="G12" s="242">
        <v>105000</v>
      </c>
    </row>
    <row r="13" spans="1:7">
      <c r="A13" s="208">
        <v>2</v>
      </c>
      <c r="B13" s="238" t="s">
        <v>987</v>
      </c>
      <c r="C13" s="239">
        <f t="shared" si="0"/>
        <v>161200</v>
      </c>
      <c r="D13" s="239">
        <f t="shared" si="1"/>
        <v>86800</v>
      </c>
      <c r="E13" s="243">
        <f t="shared" si="2"/>
        <v>248000</v>
      </c>
      <c r="G13" s="242">
        <v>155000</v>
      </c>
    </row>
    <row r="14" spans="1:7">
      <c r="A14" s="208">
        <v>3</v>
      </c>
      <c r="B14" s="244" t="s">
        <v>988</v>
      </c>
      <c r="C14" s="239">
        <f t="shared" si="0"/>
        <v>104000</v>
      </c>
      <c r="D14" s="239">
        <f t="shared" si="1"/>
        <v>56000</v>
      </c>
      <c r="E14" s="243">
        <f t="shared" si="2"/>
        <v>160000</v>
      </c>
      <c r="G14" s="242">
        <v>100000</v>
      </c>
    </row>
    <row r="15" spans="1:7">
      <c r="A15" s="208">
        <v>4</v>
      </c>
      <c r="B15" s="238" t="s">
        <v>989</v>
      </c>
      <c r="C15" s="239">
        <f t="shared" si="0"/>
        <v>46800</v>
      </c>
      <c r="D15" s="239">
        <f t="shared" si="1"/>
        <v>25200</v>
      </c>
      <c r="E15" s="243">
        <f t="shared" si="2"/>
        <v>72000</v>
      </c>
      <c r="G15" s="242">
        <v>45000</v>
      </c>
    </row>
    <row r="16" spans="1:7">
      <c r="A16" s="208">
        <v>5</v>
      </c>
      <c r="B16" s="238" t="s">
        <v>990</v>
      </c>
      <c r="C16" s="119"/>
      <c r="D16" s="119"/>
      <c r="E16" s="120"/>
      <c r="G16" s="242"/>
    </row>
    <row r="17" spans="1:7">
      <c r="A17" s="208"/>
      <c r="B17" s="238" t="s">
        <v>991</v>
      </c>
      <c r="C17" s="119"/>
      <c r="D17" s="119"/>
      <c r="E17" s="120"/>
      <c r="G17" s="242"/>
    </row>
    <row r="18" spans="1:7">
      <c r="A18" s="208"/>
      <c r="B18" s="238" t="s">
        <v>992</v>
      </c>
      <c r="C18" s="239">
        <f>E18-D18</f>
        <v>57200</v>
      </c>
      <c r="D18" s="239">
        <f>0.35*E18</f>
        <v>30799.999999999996</v>
      </c>
      <c r="E18" s="243">
        <f t="shared" ref="E18:E48" si="3">G18*60%+G18</f>
        <v>88000</v>
      </c>
      <c r="G18" s="242">
        <v>55000</v>
      </c>
    </row>
    <row r="19" spans="1:7">
      <c r="A19" s="208"/>
      <c r="B19" s="238" t="s">
        <v>993</v>
      </c>
      <c r="C19" s="239">
        <f>E19-D19</f>
        <v>98800</v>
      </c>
      <c r="D19" s="239">
        <f>0.35*E19</f>
        <v>53200</v>
      </c>
      <c r="E19" s="243">
        <f t="shared" si="3"/>
        <v>152000</v>
      </c>
      <c r="G19" s="242">
        <v>95000</v>
      </c>
    </row>
    <row r="20" spans="1:7">
      <c r="A20" s="208"/>
      <c r="B20" s="238" t="s">
        <v>994</v>
      </c>
      <c r="C20" s="239">
        <f>E20-D20</f>
        <v>156000</v>
      </c>
      <c r="D20" s="239">
        <f>0.35*E20</f>
        <v>84000</v>
      </c>
      <c r="E20" s="243">
        <f t="shared" si="3"/>
        <v>240000</v>
      </c>
      <c r="G20" s="242">
        <v>150000</v>
      </c>
    </row>
    <row r="21" spans="1:7">
      <c r="A21" s="208"/>
      <c r="B21" s="238" t="s">
        <v>995</v>
      </c>
      <c r="C21" s="239"/>
      <c r="D21" s="240"/>
      <c r="E21" s="243"/>
      <c r="G21" s="242"/>
    </row>
    <row r="22" spans="1:7">
      <c r="A22" s="208"/>
      <c r="B22" s="238" t="s">
        <v>992</v>
      </c>
      <c r="C22" s="239">
        <f>E22-D22</f>
        <v>57200</v>
      </c>
      <c r="D22" s="239">
        <f>0.35*E22</f>
        <v>30799.999999999996</v>
      </c>
      <c r="E22" s="243">
        <f t="shared" si="3"/>
        <v>88000</v>
      </c>
      <c r="G22" s="242">
        <v>55000</v>
      </c>
    </row>
    <row r="23" spans="1:7">
      <c r="A23" s="208"/>
      <c r="B23" s="238" t="s">
        <v>993</v>
      </c>
      <c r="C23" s="239">
        <f>E23-D23</f>
        <v>98800</v>
      </c>
      <c r="D23" s="239">
        <f>0.35*E23</f>
        <v>53200</v>
      </c>
      <c r="E23" s="243">
        <f t="shared" si="3"/>
        <v>152000</v>
      </c>
      <c r="G23" s="242">
        <v>95000</v>
      </c>
    </row>
    <row r="24" spans="1:7">
      <c r="A24" s="208"/>
      <c r="B24" s="238" t="s">
        <v>994</v>
      </c>
      <c r="C24" s="239">
        <f>E24-D24</f>
        <v>156000</v>
      </c>
      <c r="D24" s="239">
        <f>0.35*E24</f>
        <v>84000</v>
      </c>
      <c r="E24" s="243">
        <f t="shared" si="3"/>
        <v>240000</v>
      </c>
      <c r="G24" s="242">
        <v>150000</v>
      </c>
    </row>
    <row r="25" spans="1:7">
      <c r="A25" s="208"/>
      <c r="B25" s="238" t="s">
        <v>996</v>
      </c>
      <c r="C25" s="239"/>
      <c r="D25" s="240"/>
      <c r="E25" s="243"/>
      <c r="G25" s="242"/>
    </row>
    <row r="26" spans="1:7">
      <c r="A26" s="208"/>
      <c r="B26" s="238" t="s">
        <v>992</v>
      </c>
      <c r="C26" s="239">
        <f t="shared" ref="C26:C48" si="4">E26-D26</f>
        <v>98800</v>
      </c>
      <c r="D26" s="239">
        <f t="shared" ref="D26:D48" si="5">0.35*E26</f>
        <v>53200</v>
      </c>
      <c r="E26" s="243">
        <f t="shared" si="3"/>
        <v>152000</v>
      </c>
      <c r="G26" s="242">
        <v>95000</v>
      </c>
    </row>
    <row r="27" spans="1:7">
      <c r="A27" s="208"/>
      <c r="B27" s="238" t="s">
        <v>993</v>
      </c>
      <c r="C27" s="239">
        <f t="shared" si="4"/>
        <v>156000</v>
      </c>
      <c r="D27" s="239">
        <f t="shared" si="5"/>
        <v>84000</v>
      </c>
      <c r="E27" s="243">
        <f t="shared" si="3"/>
        <v>240000</v>
      </c>
      <c r="G27" s="242">
        <v>150000</v>
      </c>
    </row>
    <row r="28" spans="1:7">
      <c r="A28" s="208"/>
      <c r="B28" s="238" t="s">
        <v>994</v>
      </c>
      <c r="C28" s="239">
        <f t="shared" si="4"/>
        <v>260000</v>
      </c>
      <c r="D28" s="239">
        <f t="shared" si="5"/>
        <v>140000</v>
      </c>
      <c r="E28" s="243">
        <f t="shared" si="3"/>
        <v>400000</v>
      </c>
      <c r="G28" s="242">
        <v>250000</v>
      </c>
    </row>
    <row r="29" spans="1:7" ht="15.75" thickBot="1">
      <c r="A29" s="208">
        <v>6</v>
      </c>
      <c r="B29" s="238" t="s">
        <v>997</v>
      </c>
      <c r="C29" s="239">
        <f t="shared" si="4"/>
        <v>41600</v>
      </c>
      <c r="D29" s="239">
        <f t="shared" si="5"/>
        <v>22400</v>
      </c>
      <c r="E29" s="243">
        <f t="shared" si="3"/>
        <v>64000</v>
      </c>
      <c r="G29" s="245">
        <v>40000</v>
      </c>
    </row>
    <row r="30" spans="1:7">
      <c r="A30" s="208">
        <v>7</v>
      </c>
      <c r="B30" s="238" t="s">
        <v>998</v>
      </c>
      <c r="C30" s="239">
        <f t="shared" si="4"/>
        <v>213200</v>
      </c>
      <c r="D30" s="239">
        <f t="shared" si="5"/>
        <v>114799.99999999999</v>
      </c>
      <c r="E30" s="243">
        <f t="shared" si="3"/>
        <v>328000</v>
      </c>
      <c r="G30" s="242">
        <v>205000</v>
      </c>
    </row>
    <row r="31" spans="1:7">
      <c r="A31" s="208">
        <v>8</v>
      </c>
      <c r="B31" s="238" t="s">
        <v>999</v>
      </c>
      <c r="C31" s="239">
        <f t="shared" si="4"/>
        <v>130000</v>
      </c>
      <c r="D31" s="239">
        <f t="shared" si="5"/>
        <v>70000</v>
      </c>
      <c r="E31" s="243">
        <f t="shared" si="3"/>
        <v>200000</v>
      </c>
      <c r="G31" s="242">
        <v>125000</v>
      </c>
    </row>
    <row r="32" spans="1:7">
      <c r="A32" s="208">
        <v>9</v>
      </c>
      <c r="B32" s="238" t="s">
        <v>1000</v>
      </c>
      <c r="C32" s="239">
        <f t="shared" si="4"/>
        <v>98800</v>
      </c>
      <c r="D32" s="239">
        <f t="shared" si="5"/>
        <v>53200</v>
      </c>
      <c r="E32" s="243">
        <f t="shared" si="3"/>
        <v>152000</v>
      </c>
      <c r="G32" s="242">
        <v>95000</v>
      </c>
    </row>
    <row r="33" spans="1:7">
      <c r="A33" s="208">
        <v>10</v>
      </c>
      <c r="B33" s="238" t="s">
        <v>1001</v>
      </c>
      <c r="C33" s="239">
        <f t="shared" si="4"/>
        <v>20800</v>
      </c>
      <c r="D33" s="239">
        <f t="shared" si="5"/>
        <v>11200</v>
      </c>
      <c r="E33" s="243">
        <f t="shared" si="3"/>
        <v>32000</v>
      </c>
      <c r="G33" s="242">
        <v>20000</v>
      </c>
    </row>
    <row r="34" spans="1:7">
      <c r="A34" s="208">
        <v>11</v>
      </c>
      <c r="B34" s="238" t="s">
        <v>1002</v>
      </c>
      <c r="C34" s="239">
        <f t="shared" si="4"/>
        <v>18720</v>
      </c>
      <c r="D34" s="239">
        <f t="shared" si="5"/>
        <v>10080</v>
      </c>
      <c r="E34" s="243">
        <f t="shared" si="3"/>
        <v>28800</v>
      </c>
      <c r="G34" s="242">
        <v>18000</v>
      </c>
    </row>
    <row r="35" spans="1:7">
      <c r="A35" s="208">
        <v>12</v>
      </c>
      <c r="B35" s="244" t="s">
        <v>1003</v>
      </c>
      <c r="C35" s="239">
        <f t="shared" si="4"/>
        <v>88400</v>
      </c>
      <c r="D35" s="239">
        <f t="shared" si="5"/>
        <v>47600</v>
      </c>
      <c r="E35" s="243">
        <f t="shared" si="3"/>
        <v>136000</v>
      </c>
      <c r="G35" s="242">
        <v>85000</v>
      </c>
    </row>
    <row r="36" spans="1:7">
      <c r="A36" s="208">
        <v>13</v>
      </c>
      <c r="B36" s="238" t="s">
        <v>1004</v>
      </c>
      <c r="C36" s="239">
        <f t="shared" si="4"/>
        <v>46800</v>
      </c>
      <c r="D36" s="239">
        <f t="shared" si="5"/>
        <v>25200</v>
      </c>
      <c r="E36" s="243">
        <f t="shared" si="3"/>
        <v>72000</v>
      </c>
      <c r="G36" s="242">
        <v>45000</v>
      </c>
    </row>
    <row r="37" spans="1:7">
      <c r="A37" s="208">
        <v>14</v>
      </c>
      <c r="B37" s="238" t="s">
        <v>1005</v>
      </c>
      <c r="C37" s="239">
        <f t="shared" si="4"/>
        <v>140400</v>
      </c>
      <c r="D37" s="239">
        <f t="shared" si="5"/>
        <v>75600</v>
      </c>
      <c r="E37" s="243">
        <f t="shared" si="3"/>
        <v>216000</v>
      </c>
      <c r="G37" s="242">
        <v>135000</v>
      </c>
    </row>
    <row r="38" spans="1:7">
      <c r="A38" s="208">
        <v>15</v>
      </c>
      <c r="B38" s="238" t="s">
        <v>1006</v>
      </c>
      <c r="C38" s="239">
        <f t="shared" si="4"/>
        <v>19240</v>
      </c>
      <c r="D38" s="239">
        <f t="shared" si="5"/>
        <v>10360</v>
      </c>
      <c r="E38" s="243">
        <f t="shared" si="3"/>
        <v>29600</v>
      </c>
      <c r="G38" s="242">
        <v>18500</v>
      </c>
    </row>
    <row r="39" spans="1:7">
      <c r="A39" s="208">
        <v>16</v>
      </c>
      <c r="B39" s="238" t="s">
        <v>1007</v>
      </c>
      <c r="C39" s="239">
        <f t="shared" si="4"/>
        <v>44200</v>
      </c>
      <c r="D39" s="239">
        <f t="shared" si="5"/>
        <v>23800</v>
      </c>
      <c r="E39" s="243">
        <f t="shared" si="3"/>
        <v>68000</v>
      </c>
      <c r="G39" s="242">
        <v>42500</v>
      </c>
    </row>
    <row r="40" spans="1:7">
      <c r="A40" s="208">
        <v>17</v>
      </c>
      <c r="B40" s="238" t="s">
        <v>1008</v>
      </c>
      <c r="C40" s="239">
        <f t="shared" si="4"/>
        <v>41600</v>
      </c>
      <c r="D40" s="239">
        <f t="shared" si="5"/>
        <v>22400</v>
      </c>
      <c r="E40" s="243">
        <f t="shared" si="3"/>
        <v>64000</v>
      </c>
      <c r="G40" s="242">
        <v>40000</v>
      </c>
    </row>
    <row r="41" spans="1:7">
      <c r="A41" s="208">
        <v>18</v>
      </c>
      <c r="B41" s="238" t="s">
        <v>1009</v>
      </c>
      <c r="C41" s="239">
        <f t="shared" si="4"/>
        <v>140400</v>
      </c>
      <c r="D41" s="239">
        <f t="shared" si="5"/>
        <v>75600</v>
      </c>
      <c r="E41" s="243">
        <f t="shared" si="3"/>
        <v>216000</v>
      </c>
      <c r="G41" s="242">
        <v>135000</v>
      </c>
    </row>
    <row r="42" spans="1:7">
      <c r="A42" s="208">
        <v>19</v>
      </c>
      <c r="B42" s="238" t="s">
        <v>1010</v>
      </c>
      <c r="C42" s="239">
        <f t="shared" si="4"/>
        <v>98800</v>
      </c>
      <c r="D42" s="239">
        <f t="shared" si="5"/>
        <v>53200</v>
      </c>
      <c r="E42" s="243">
        <f t="shared" si="3"/>
        <v>152000</v>
      </c>
      <c r="G42" s="242">
        <v>95000</v>
      </c>
    </row>
    <row r="43" spans="1:7">
      <c r="A43" s="208">
        <v>20</v>
      </c>
      <c r="B43" s="238" t="s">
        <v>1011</v>
      </c>
      <c r="C43" s="239">
        <f t="shared" si="4"/>
        <v>260000</v>
      </c>
      <c r="D43" s="239">
        <f t="shared" si="5"/>
        <v>140000</v>
      </c>
      <c r="E43" s="243">
        <f t="shared" si="3"/>
        <v>400000</v>
      </c>
      <c r="G43" s="242">
        <v>250000</v>
      </c>
    </row>
    <row r="44" spans="1:7">
      <c r="A44" s="208">
        <v>21</v>
      </c>
      <c r="B44" s="238" t="s">
        <v>1012</v>
      </c>
      <c r="C44" s="239">
        <f t="shared" si="4"/>
        <v>91000</v>
      </c>
      <c r="D44" s="239">
        <f t="shared" si="5"/>
        <v>49000</v>
      </c>
      <c r="E44" s="243">
        <f t="shared" si="3"/>
        <v>140000</v>
      </c>
      <c r="G44" s="242">
        <v>87500</v>
      </c>
    </row>
    <row r="45" spans="1:7">
      <c r="A45" s="208">
        <v>22</v>
      </c>
      <c r="B45" s="238" t="s">
        <v>1013</v>
      </c>
      <c r="C45" s="239">
        <f t="shared" si="4"/>
        <v>16640</v>
      </c>
      <c r="D45" s="239">
        <f t="shared" si="5"/>
        <v>8960</v>
      </c>
      <c r="E45" s="243">
        <f t="shared" si="3"/>
        <v>25600</v>
      </c>
      <c r="G45" s="242">
        <v>16000</v>
      </c>
    </row>
    <row r="46" spans="1:7">
      <c r="A46" s="208">
        <v>23</v>
      </c>
      <c r="B46" s="238" t="s">
        <v>1014</v>
      </c>
      <c r="C46" s="239">
        <f t="shared" si="4"/>
        <v>22880</v>
      </c>
      <c r="D46" s="239">
        <f t="shared" si="5"/>
        <v>12320</v>
      </c>
      <c r="E46" s="243">
        <f t="shared" si="3"/>
        <v>35200</v>
      </c>
      <c r="G46" s="242">
        <v>22000</v>
      </c>
    </row>
    <row r="47" spans="1:7">
      <c r="A47" s="208">
        <v>24</v>
      </c>
      <c r="B47" s="238" t="s">
        <v>1015</v>
      </c>
      <c r="C47" s="239">
        <f t="shared" si="4"/>
        <v>22880</v>
      </c>
      <c r="D47" s="239">
        <f t="shared" si="5"/>
        <v>12320</v>
      </c>
      <c r="E47" s="243">
        <f t="shared" si="3"/>
        <v>35200</v>
      </c>
      <c r="G47" s="242">
        <v>22000</v>
      </c>
    </row>
    <row r="48" spans="1:7">
      <c r="A48" s="208">
        <v>25</v>
      </c>
      <c r="B48" s="238" t="s">
        <v>1016</v>
      </c>
      <c r="C48" s="239">
        <f t="shared" si="4"/>
        <v>22880</v>
      </c>
      <c r="D48" s="239">
        <f t="shared" si="5"/>
        <v>12320</v>
      </c>
      <c r="E48" s="243">
        <f t="shared" si="3"/>
        <v>35200</v>
      </c>
      <c r="G48" s="242">
        <v>22000</v>
      </c>
    </row>
    <row r="49" spans="1:7">
      <c r="A49" s="208">
        <v>26</v>
      </c>
      <c r="B49" s="238" t="s">
        <v>1017</v>
      </c>
      <c r="C49" s="239"/>
      <c r="D49" s="240"/>
      <c r="E49" s="241"/>
      <c r="G49" s="242"/>
    </row>
    <row r="50" spans="1:7">
      <c r="A50" s="208"/>
      <c r="B50" s="238" t="s">
        <v>1018</v>
      </c>
      <c r="C50" s="239">
        <f>E50-D50</f>
        <v>91520</v>
      </c>
      <c r="D50" s="239">
        <f>0.35*E50</f>
        <v>49280</v>
      </c>
      <c r="E50" s="243">
        <f>G50*60%+G50</f>
        <v>140800</v>
      </c>
      <c r="G50" s="242">
        <v>88000</v>
      </c>
    </row>
    <row r="51" spans="1:7">
      <c r="A51" s="208"/>
      <c r="B51" s="238" t="s">
        <v>1019</v>
      </c>
      <c r="C51" s="239">
        <f>E51-D51</f>
        <v>130000</v>
      </c>
      <c r="D51" s="239">
        <f>0.35*E51</f>
        <v>70000</v>
      </c>
      <c r="E51" s="243">
        <f>G51*60%+G51</f>
        <v>200000</v>
      </c>
      <c r="G51" s="242">
        <v>125000</v>
      </c>
    </row>
    <row r="52" spans="1:7">
      <c r="A52" s="208">
        <v>27</v>
      </c>
      <c r="B52" s="238" t="s">
        <v>1020</v>
      </c>
      <c r="C52" s="239">
        <f>E52-D52</f>
        <v>182000</v>
      </c>
      <c r="D52" s="239">
        <f>0.35*E52</f>
        <v>98000</v>
      </c>
      <c r="E52" s="243">
        <f>G52*60%+G52</f>
        <v>280000</v>
      </c>
      <c r="G52" s="242">
        <v>175000</v>
      </c>
    </row>
    <row r="53" spans="1:7">
      <c r="A53" s="208">
        <v>28</v>
      </c>
      <c r="B53" s="238" t="s">
        <v>1021</v>
      </c>
      <c r="C53" s="239">
        <f>E53-D53</f>
        <v>182000</v>
      </c>
      <c r="D53" s="239">
        <f>0.35*E53</f>
        <v>98000</v>
      </c>
      <c r="E53" s="243">
        <f>G53*60%+G53</f>
        <v>280000</v>
      </c>
      <c r="G53" s="242">
        <v>175000</v>
      </c>
    </row>
    <row r="54" spans="1:7" ht="15.75" thickBot="1">
      <c r="A54" s="213">
        <v>29</v>
      </c>
      <c r="B54" s="246" t="s">
        <v>1022</v>
      </c>
      <c r="C54" s="247">
        <f>E54-D54</f>
        <v>36400</v>
      </c>
      <c r="D54" s="247">
        <f>0.35*E54</f>
        <v>19600</v>
      </c>
      <c r="E54" s="248">
        <f>G54*60%+G54</f>
        <v>56000</v>
      </c>
      <c r="G54" s="242">
        <v>35000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16"/>
  <sheetViews>
    <sheetView view="pageBreakPreview" zoomScale="60" workbookViewId="0">
      <selection activeCell="R38" sqref="R38"/>
    </sheetView>
  </sheetViews>
  <sheetFormatPr defaultRowHeight="15"/>
  <cols>
    <col min="1" max="1" width="6.42578125" customWidth="1"/>
    <col min="2" max="2" width="46" customWidth="1"/>
    <col min="3" max="3" width="10" customWidth="1"/>
    <col min="4" max="4" width="13.85546875" customWidth="1"/>
    <col min="5" max="5" width="17.5703125" customWidth="1"/>
    <col min="6" max="6" width="0.42578125" customWidth="1"/>
    <col min="7" max="7" width="9.140625" hidden="1" customWidth="1"/>
  </cols>
  <sheetData>
    <row r="1" spans="1:7" ht="21">
      <c r="A1" s="736" t="s">
        <v>1023</v>
      </c>
      <c r="B1" s="736"/>
      <c r="C1" s="736"/>
      <c r="D1" s="736"/>
      <c r="E1" s="736"/>
    </row>
    <row r="2" spans="1:7" ht="21">
      <c r="A2" s="736" t="s">
        <v>1</v>
      </c>
      <c r="B2" s="736"/>
      <c r="C2" s="736"/>
      <c r="D2" s="736"/>
      <c r="E2" s="736"/>
    </row>
    <row r="3" spans="1:7" ht="15.75" thickBot="1"/>
    <row r="4" spans="1:7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7">
      <c r="A5" s="662"/>
      <c r="B5" s="665"/>
      <c r="C5" s="670" t="s">
        <v>3</v>
      </c>
      <c r="D5" s="672" t="s">
        <v>4</v>
      </c>
      <c r="E5" s="674" t="s">
        <v>5</v>
      </c>
    </row>
    <row r="6" spans="1:7" ht="15.75" thickBot="1">
      <c r="A6" s="663"/>
      <c r="B6" s="666"/>
      <c r="C6" s="671"/>
      <c r="D6" s="673"/>
      <c r="E6" s="675"/>
    </row>
    <row r="7" spans="1:7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7">
      <c r="A8" s="146"/>
      <c r="B8" s="147"/>
      <c r="C8" s="147"/>
      <c r="D8" s="147"/>
      <c r="E8" s="148"/>
    </row>
    <row r="9" spans="1:7">
      <c r="A9" s="249">
        <v>1</v>
      </c>
      <c r="B9" s="250" t="s">
        <v>1024</v>
      </c>
      <c r="C9" s="251">
        <f t="shared" ref="C9:C16" si="0">E9-D9</f>
        <v>78000</v>
      </c>
      <c r="D9" s="251">
        <f t="shared" ref="D9:D16" si="1">0.35*E9</f>
        <v>42000</v>
      </c>
      <c r="E9" s="252">
        <v>120000</v>
      </c>
      <c r="G9" s="253"/>
    </row>
    <row r="10" spans="1:7">
      <c r="A10" s="249">
        <v>2</v>
      </c>
      <c r="B10" s="254" t="s">
        <v>1025</v>
      </c>
      <c r="C10" s="255">
        <f t="shared" si="0"/>
        <v>50700</v>
      </c>
      <c r="D10" s="255">
        <f t="shared" si="1"/>
        <v>27300</v>
      </c>
      <c r="E10" s="256">
        <v>78000</v>
      </c>
      <c r="G10" s="242">
        <v>65000</v>
      </c>
    </row>
    <row r="11" spans="1:7">
      <c r="A11" s="249">
        <v>4</v>
      </c>
      <c r="B11" s="254" t="s">
        <v>1026</v>
      </c>
      <c r="C11" s="255">
        <f t="shared" si="0"/>
        <v>234000</v>
      </c>
      <c r="D11" s="255">
        <f t="shared" si="1"/>
        <v>125999.99999999999</v>
      </c>
      <c r="E11" s="256">
        <v>360000</v>
      </c>
      <c r="G11" s="242">
        <v>300000</v>
      </c>
    </row>
    <row r="12" spans="1:7">
      <c r="A12" s="249">
        <v>5</v>
      </c>
      <c r="B12" s="254" t="s">
        <v>1027</v>
      </c>
      <c r="C12" s="255">
        <f t="shared" si="0"/>
        <v>62400</v>
      </c>
      <c r="D12" s="255">
        <f t="shared" si="1"/>
        <v>33600</v>
      </c>
      <c r="E12" s="256">
        <v>96000</v>
      </c>
      <c r="G12" s="242">
        <v>80000</v>
      </c>
    </row>
    <row r="13" spans="1:7">
      <c r="A13" s="249">
        <v>6</v>
      </c>
      <c r="B13" s="257" t="s">
        <v>578</v>
      </c>
      <c r="C13" s="255">
        <f t="shared" si="0"/>
        <v>20280</v>
      </c>
      <c r="D13" s="255">
        <f t="shared" si="1"/>
        <v>10920</v>
      </c>
      <c r="E13" s="256">
        <v>31200</v>
      </c>
      <c r="G13" s="258">
        <v>26000</v>
      </c>
    </row>
    <row r="14" spans="1:7">
      <c r="A14" s="249">
        <v>7</v>
      </c>
      <c r="B14" s="250" t="s">
        <v>1028</v>
      </c>
      <c r="C14" s="255">
        <f t="shared" si="0"/>
        <v>97500</v>
      </c>
      <c r="D14" s="255">
        <f t="shared" si="1"/>
        <v>52500</v>
      </c>
      <c r="E14" s="259">
        <v>150000</v>
      </c>
    </row>
    <row r="15" spans="1:7">
      <c r="A15" s="249">
        <v>8</v>
      </c>
      <c r="B15" s="250" t="s">
        <v>1029</v>
      </c>
      <c r="C15" s="251">
        <f t="shared" si="0"/>
        <v>117000</v>
      </c>
      <c r="D15" s="251">
        <f t="shared" si="1"/>
        <v>62999.999999999993</v>
      </c>
      <c r="E15" s="252">
        <v>180000</v>
      </c>
    </row>
    <row r="16" spans="1:7" ht="15.75" thickBot="1">
      <c r="A16" s="260">
        <v>9</v>
      </c>
      <c r="B16" s="261" t="s">
        <v>1030</v>
      </c>
      <c r="C16" s="262">
        <f t="shared" si="0"/>
        <v>187200</v>
      </c>
      <c r="D16" s="262">
        <f t="shared" si="1"/>
        <v>100800</v>
      </c>
      <c r="E16" s="174">
        <v>288000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56000000000000005" right="0.26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3"/>
  <sheetViews>
    <sheetView view="pageBreakPreview" zoomScale="60" workbookViewId="0">
      <selection activeCell="A2" sqref="A2:E2"/>
    </sheetView>
  </sheetViews>
  <sheetFormatPr defaultRowHeight="15"/>
  <cols>
    <col min="1" max="1" width="6.140625" customWidth="1"/>
    <col min="2" max="2" width="48.42578125" customWidth="1"/>
    <col min="3" max="3" width="11.28515625" customWidth="1"/>
    <col min="4" max="4" width="13.7109375" customWidth="1"/>
    <col min="5" max="5" width="13.85546875" customWidth="1"/>
  </cols>
  <sheetData>
    <row r="1" spans="1:5" ht="21">
      <c r="A1" s="736" t="s">
        <v>2086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146"/>
      <c r="B8" s="147"/>
      <c r="C8" s="147"/>
      <c r="D8" s="147"/>
      <c r="E8" s="148"/>
    </row>
    <row r="9" spans="1:5">
      <c r="A9" s="263">
        <v>1</v>
      </c>
      <c r="B9" s="2" t="s">
        <v>1031</v>
      </c>
      <c r="C9" s="110">
        <f t="shared" ref="C9:C23" si="0">E9-D9</f>
        <v>97500</v>
      </c>
      <c r="D9" s="110">
        <f t="shared" ref="D9:D23" si="1">0.35*E9</f>
        <v>52500</v>
      </c>
      <c r="E9" s="220">
        <v>150000</v>
      </c>
    </row>
    <row r="10" spans="1:5">
      <c r="A10" s="263">
        <v>2</v>
      </c>
      <c r="B10" s="2" t="s">
        <v>1032</v>
      </c>
      <c r="C10" s="110">
        <f t="shared" si="0"/>
        <v>39000</v>
      </c>
      <c r="D10" s="110">
        <f t="shared" si="1"/>
        <v>21000</v>
      </c>
      <c r="E10" s="220">
        <v>60000</v>
      </c>
    </row>
    <row r="11" spans="1:5">
      <c r="A11" s="263">
        <v>3</v>
      </c>
      <c r="B11" s="2" t="s">
        <v>1033</v>
      </c>
      <c r="C11" s="110">
        <f t="shared" si="0"/>
        <v>97500</v>
      </c>
      <c r="D11" s="110">
        <f t="shared" si="1"/>
        <v>52500</v>
      </c>
      <c r="E11" s="220">
        <v>150000</v>
      </c>
    </row>
    <row r="12" spans="1:5">
      <c r="A12" s="263">
        <v>4</v>
      </c>
      <c r="B12" s="2" t="s">
        <v>1034</v>
      </c>
      <c r="C12" s="110">
        <f>E12-D12</f>
        <v>195000</v>
      </c>
      <c r="D12" s="110">
        <f t="shared" si="1"/>
        <v>105000</v>
      </c>
      <c r="E12" s="220">
        <v>300000</v>
      </c>
    </row>
    <row r="13" spans="1:5">
      <c r="A13" s="263">
        <v>5</v>
      </c>
      <c r="B13" s="2" t="s">
        <v>1035</v>
      </c>
      <c r="C13" s="110">
        <f t="shared" si="0"/>
        <v>39000</v>
      </c>
      <c r="D13" s="110">
        <f t="shared" si="1"/>
        <v>21000</v>
      </c>
      <c r="E13" s="220">
        <v>60000</v>
      </c>
    </row>
    <row r="14" spans="1:5">
      <c r="A14" s="264">
        <v>6</v>
      </c>
      <c r="B14" s="265" t="s">
        <v>1036</v>
      </c>
      <c r="C14" s="266">
        <f t="shared" si="0"/>
        <v>58500</v>
      </c>
      <c r="D14" s="266">
        <f t="shared" si="1"/>
        <v>31499.999999999996</v>
      </c>
      <c r="E14" s="267">
        <v>90000</v>
      </c>
    </row>
    <row r="15" spans="1:5">
      <c r="A15" s="264">
        <v>7</v>
      </c>
      <c r="B15" s="265" t="s">
        <v>1037</v>
      </c>
      <c r="C15" s="266">
        <f t="shared" si="0"/>
        <v>54600</v>
      </c>
      <c r="D15" s="266">
        <f t="shared" si="1"/>
        <v>29399.999999999996</v>
      </c>
      <c r="E15" s="267">
        <v>84000</v>
      </c>
    </row>
    <row r="16" spans="1:5">
      <c r="A16" s="264">
        <v>8</v>
      </c>
      <c r="B16" s="265" t="s">
        <v>1038</v>
      </c>
      <c r="C16" s="266">
        <f t="shared" si="0"/>
        <v>312000</v>
      </c>
      <c r="D16" s="266">
        <f t="shared" si="1"/>
        <v>168000</v>
      </c>
      <c r="E16" s="267">
        <v>480000</v>
      </c>
    </row>
    <row r="17" spans="1:5">
      <c r="A17" s="264">
        <v>9</v>
      </c>
      <c r="B17" s="265" t="s">
        <v>1039</v>
      </c>
      <c r="C17" s="266">
        <f t="shared" si="0"/>
        <v>312000</v>
      </c>
      <c r="D17" s="266">
        <f t="shared" si="1"/>
        <v>168000</v>
      </c>
      <c r="E17" s="267">
        <v>480000</v>
      </c>
    </row>
    <row r="18" spans="1:5">
      <c r="A18" s="264">
        <v>10</v>
      </c>
      <c r="B18" s="265" t="s">
        <v>1040</v>
      </c>
      <c r="C18" s="266">
        <f t="shared" si="0"/>
        <v>312000</v>
      </c>
      <c r="D18" s="266">
        <f t="shared" si="1"/>
        <v>168000</v>
      </c>
      <c r="E18" s="267">
        <v>480000</v>
      </c>
    </row>
    <row r="19" spans="1:5">
      <c r="A19" s="264">
        <v>11</v>
      </c>
      <c r="B19" s="265" t="s">
        <v>1041</v>
      </c>
      <c r="C19" s="266">
        <f t="shared" si="0"/>
        <v>97500</v>
      </c>
      <c r="D19" s="266">
        <f t="shared" si="1"/>
        <v>52500</v>
      </c>
      <c r="E19" s="267">
        <v>150000</v>
      </c>
    </row>
    <row r="20" spans="1:5">
      <c r="A20" s="264">
        <v>12</v>
      </c>
      <c r="B20" s="265" t="s">
        <v>1042</v>
      </c>
      <c r="C20" s="266">
        <f t="shared" si="0"/>
        <v>117000</v>
      </c>
      <c r="D20" s="266">
        <f t="shared" si="1"/>
        <v>62999.999999999993</v>
      </c>
      <c r="E20" s="267">
        <v>180000</v>
      </c>
    </row>
    <row r="21" spans="1:5">
      <c r="A21" s="264">
        <v>13</v>
      </c>
      <c r="B21" s="265" t="s">
        <v>1043</v>
      </c>
      <c r="C21" s="266">
        <f t="shared" si="0"/>
        <v>130000</v>
      </c>
      <c r="D21" s="266">
        <f t="shared" si="1"/>
        <v>70000</v>
      </c>
      <c r="E21" s="267">
        <v>200000</v>
      </c>
    </row>
    <row r="22" spans="1:5">
      <c r="A22" s="264">
        <v>14</v>
      </c>
      <c r="B22" s="265" t="s">
        <v>1044</v>
      </c>
      <c r="C22" s="266">
        <f t="shared" si="0"/>
        <v>288600</v>
      </c>
      <c r="D22" s="266">
        <f t="shared" si="1"/>
        <v>155400</v>
      </c>
      <c r="E22" s="267">
        <v>444000</v>
      </c>
    </row>
    <row r="23" spans="1:5" ht="15.75" thickBot="1">
      <c r="A23" s="268">
        <v>15</v>
      </c>
      <c r="B23" s="269" t="s">
        <v>1045</v>
      </c>
      <c r="C23" s="270">
        <f t="shared" si="0"/>
        <v>288600</v>
      </c>
      <c r="D23" s="270">
        <f t="shared" si="1"/>
        <v>155400</v>
      </c>
      <c r="E23" s="271">
        <v>444000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0866141732283472" right="0.35433070866141736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17"/>
  <sheetViews>
    <sheetView view="pageBreakPreview" zoomScale="60" workbookViewId="0">
      <selection activeCell="B14" sqref="B14"/>
    </sheetView>
  </sheetViews>
  <sheetFormatPr defaultRowHeight="15"/>
  <cols>
    <col min="1" max="1" width="6.28515625" customWidth="1"/>
    <col min="2" max="2" width="44.140625" customWidth="1"/>
    <col min="3" max="3" width="10.85546875" customWidth="1"/>
    <col min="4" max="4" width="13.5703125" customWidth="1"/>
    <col min="5" max="5" width="14" customWidth="1"/>
  </cols>
  <sheetData>
    <row r="1" spans="1:5" ht="21">
      <c r="A1" s="736" t="s">
        <v>2087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146"/>
      <c r="B8" s="147"/>
      <c r="C8" s="147"/>
      <c r="D8" s="147"/>
      <c r="E8" s="148"/>
    </row>
    <row r="9" spans="1:5">
      <c r="A9" s="263">
        <v>1</v>
      </c>
      <c r="B9" s="265" t="s">
        <v>1046</v>
      </c>
      <c r="C9" s="266">
        <f t="shared" ref="C9:C16" si="0">E9-D9</f>
        <v>11700</v>
      </c>
      <c r="D9" s="266">
        <f t="shared" ref="D9:D16" si="1">0.35*E9</f>
        <v>6300</v>
      </c>
      <c r="E9" s="267">
        <v>18000</v>
      </c>
    </row>
    <row r="10" spans="1:5">
      <c r="A10" s="263">
        <v>2</v>
      </c>
      <c r="B10" s="272" t="s">
        <v>1047</v>
      </c>
      <c r="C10" s="110">
        <f t="shared" si="0"/>
        <v>253500</v>
      </c>
      <c r="D10" s="110">
        <f t="shared" si="1"/>
        <v>136500</v>
      </c>
      <c r="E10" s="220">
        <v>390000</v>
      </c>
    </row>
    <row r="11" spans="1:5">
      <c r="A11" s="263">
        <v>3</v>
      </c>
      <c r="B11" s="272" t="s">
        <v>1048</v>
      </c>
      <c r="C11" s="110">
        <f t="shared" si="0"/>
        <v>585000</v>
      </c>
      <c r="D11" s="110">
        <f t="shared" si="1"/>
        <v>315000</v>
      </c>
      <c r="E11" s="220">
        <v>900000</v>
      </c>
    </row>
    <row r="12" spans="1:5">
      <c r="A12" s="263">
        <v>4</v>
      </c>
      <c r="B12" s="2" t="s">
        <v>1049</v>
      </c>
      <c r="C12" s="110">
        <f t="shared" si="0"/>
        <v>136500</v>
      </c>
      <c r="D12" s="110">
        <f t="shared" si="1"/>
        <v>73500</v>
      </c>
      <c r="E12" s="220">
        <v>210000</v>
      </c>
    </row>
    <row r="13" spans="1:5">
      <c r="A13" s="263">
        <v>5</v>
      </c>
      <c r="B13" s="2" t="s">
        <v>1035</v>
      </c>
      <c r="C13" s="110">
        <f t="shared" si="0"/>
        <v>39000</v>
      </c>
      <c r="D13" s="110">
        <f t="shared" si="1"/>
        <v>21000</v>
      </c>
      <c r="E13" s="220">
        <v>60000</v>
      </c>
    </row>
    <row r="14" spans="1:5">
      <c r="A14" s="263">
        <v>6</v>
      </c>
      <c r="B14" s="2" t="s">
        <v>1050</v>
      </c>
      <c r="C14" s="110">
        <f t="shared" si="0"/>
        <v>195000</v>
      </c>
      <c r="D14" s="110">
        <f t="shared" si="1"/>
        <v>105000</v>
      </c>
      <c r="E14" s="220">
        <v>300000</v>
      </c>
    </row>
    <row r="15" spans="1:5">
      <c r="A15" s="263">
        <v>7</v>
      </c>
      <c r="B15" s="265" t="s">
        <v>1037</v>
      </c>
      <c r="C15" s="266">
        <f t="shared" si="0"/>
        <v>54600</v>
      </c>
      <c r="D15" s="266">
        <f t="shared" si="1"/>
        <v>29399.999999999996</v>
      </c>
      <c r="E15" s="267">
        <v>84000</v>
      </c>
    </row>
    <row r="16" spans="1:5">
      <c r="A16" s="263">
        <v>8</v>
      </c>
      <c r="B16" s="2" t="s">
        <v>1051</v>
      </c>
      <c r="C16" s="110">
        <f t="shared" si="0"/>
        <v>97500</v>
      </c>
      <c r="D16" s="110">
        <f t="shared" si="1"/>
        <v>52500</v>
      </c>
      <c r="E16" s="220">
        <v>150000</v>
      </c>
    </row>
    <row r="17" spans="1:5" ht="15.75" thickBot="1">
      <c r="A17" s="273">
        <v>9</v>
      </c>
      <c r="B17" s="274" t="s">
        <v>1052</v>
      </c>
      <c r="C17" s="113">
        <v>6000</v>
      </c>
      <c r="D17" s="113">
        <v>84000</v>
      </c>
      <c r="E17" s="226">
        <v>90000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8" right="0.33" top="0.75" bottom="0.75" header="0.3" footer="0.3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29"/>
  <sheetViews>
    <sheetView view="pageBreakPreview" zoomScale="60" workbookViewId="0">
      <selection activeCell="B14" sqref="B14"/>
    </sheetView>
  </sheetViews>
  <sheetFormatPr defaultRowHeight="15"/>
  <cols>
    <col min="1" max="1" width="6.85546875" customWidth="1"/>
    <col min="2" max="2" width="50.5703125" customWidth="1"/>
    <col min="3" max="3" width="12.42578125" customWidth="1"/>
    <col min="4" max="4" width="12" customWidth="1"/>
    <col min="5" max="5" width="14.140625" customWidth="1"/>
  </cols>
  <sheetData>
    <row r="1" spans="1:5" ht="21">
      <c r="A1" s="736" t="s">
        <v>2088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146"/>
      <c r="B8" s="147"/>
      <c r="C8" s="147"/>
      <c r="D8" s="147"/>
      <c r="E8" s="148"/>
    </row>
    <row r="9" spans="1:5">
      <c r="A9" s="275">
        <v>1</v>
      </c>
      <c r="B9" s="276" t="s">
        <v>1053</v>
      </c>
      <c r="C9" s="211">
        <f>E9-D9</f>
        <v>325000</v>
      </c>
      <c r="D9" s="211">
        <f>0.35*E9</f>
        <v>175000</v>
      </c>
      <c r="E9" s="212">
        <v>500000</v>
      </c>
    </row>
    <row r="10" spans="1:5">
      <c r="A10" s="275">
        <v>2</v>
      </c>
      <c r="B10" s="277" t="s">
        <v>1054</v>
      </c>
      <c r="C10" s="211">
        <f>E10-D10</f>
        <v>357500</v>
      </c>
      <c r="D10" s="211">
        <f>0.35*E10</f>
        <v>192500</v>
      </c>
      <c r="E10" s="212">
        <v>550000</v>
      </c>
    </row>
    <row r="11" spans="1:5">
      <c r="A11" s="275">
        <v>3</v>
      </c>
      <c r="B11" s="277" t="s">
        <v>1035</v>
      </c>
      <c r="C11" s="211">
        <f t="shared" ref="C11:C29" si="0">E11-D11</f>
        <v>39000</v>
      </c>
      <c r="D11" s="211">
        <f t="shared" ref="D11:D29" si="1">0.35*E11</f>
        <v>21000</v>
      </c>
      <c r="E11" s="212">
        <v>60000</v>
      </c>
    </row>
    <row r="12" spans="1:5">
      <c r="A12" s="275">
        <v>4</v>
      </c>
      <c r="B12" s="277" t="s">
        <v>1055</v>
      </c>
      <c r="C12" s="211">
        <f t="shared" si="0"/>
        <v>53040</v>
      </c>
      <c r="D12" s="211">
        <f t="shared" si="1"/>
        <v>28560</v>
      </c>
      <c r="E12" s="212">
        <v>81600</v>
      </c>
    </row>
    <row r="13" spans="1:5">
      <c r="A13" s="275">
        <v>5</v>
      </c>
      <c r="B13" s="227" t="s">
        <v>1056</v>
      </c>
      <c r="C13" s="211">
        <f t="shared" si="0"/>
        <v>260000</v>
      </c>
      <c r="D13" s="211">
        <f t="shared" si="1"/>
        <v>140000</v>
      </c>
      <c r="E13" s="278">
        <v>400000</v>
      </c>
    </row>
    <row r="14" spans="1:5">
      <c r="A14" s="275">
        <v>6</v>
      </c>
      <c r="B14" s="227" t="s">
        <v>1057</v>
      </c>
      <c r="C14" s="211">
        <f t="shared" si="0"/>
        <v>3250000</v>
      </c>
      <c r="D14" s="211">
        <f t="shared" si="1"/>
        <v>1750000</v>
      </c>
      <c r="E14" s="278">
        <v>5000000</v>
      </c>
    </row>
    <row r="15" spans="1:5">
      <c r="A15" s="275">
        <v>7</v>
      </c>
      <c r="B15" s="227" t="s">
        <v>136</v>
      </c>
      <c r="C15" s="211">
        <f t="shared" si="0"/>
        <v>292500</v>
      </c>
      <c r="D15" s="211">
        <f t="shared" si="1"/>
        <v>157500</v>
      </c>
      <c r="E15" s="278">
        <v>450000</v>
      </c>
    </row>
    <row r="16" spans="1:5">
      <c r="A16" s="275">
        <v>8</v>
      </c>
      <c r="B16" s="227" t="s">
        <v>1058</v>
      </c>
      <c r="C16" s="211">
        <f t="shared" si="0"/>
        <v>292500</v>
      </c>
      <c r="D16" s="211">
        <f t="shared" si="1"/>
        <v>157500</v>
      </c>
      <c r="E16" s="278">
        <v>450000</v>
      </c>
    </row>
    <row r="17" spans="1:5">
      <c r="A17" s="275">
        <v>9</v>
      </c>
      <c r="B17" s="315" t="s">
        <v>202</v>
      </c>
      <c r="C17" s="570">
        <f t="shared" si="0"/>
        <v>400000</v>
      </c>
      <c r="D17" s="570">
        <f>0.6*E17</f>
        <v>600000</v>
      </c>
      <c r="E17" s="571">
        <v>1000000</v>
      </c>
    </row>
    <row r="18" spans="1:5">
      <c r="A18" s="275">
        <v>10</v>
      </c>
      <c r="B18" s="279" t="s">
        <v>1059</v>
      </c>
      <c r="C18" s="211">
        <f t="shared" si="0"/>
        <v>5297500</v>
      </c>
      <c r="D18" s="211">
        <f t="shared" si="1"/>
        <v>2852500</v>
      </c>
      <c r="E18" s="212">
        <v>8150000</v>
      </c>
    </row>
    <row r="19" spans="1:5">
      <c r="A19" s="275">
        <v>11</v>
      </c>
      <c r="B19" s="227" t="s">
        <v>1060</v>
      </c>
      <c r="C19" s="211">
        <f t="shared" si="0"/>
        <v>5850000</v>
      </c>
      <c r="D19" s="211">
        <f t="shared" si="1"/>
        <v>3150000</v>
      </c>
      <c r="E19" s="278">
        <v>9000000</v>
      </c>
    </row>
    <row r="20" spans="1:5">
      <c r="A20" s="275">
        <v>12</v>
      </c>
      <c r="B20" s="227" t="s">
        <v>1061</v>
      </c>
      <c r="C20" s="211">
        <f t="shared" si="0"/>
        <v>3900000</v>
      </c>
      <c r="D20" s="211">
        <f t="shared" si="1"/>
        <v>2100000</v>
      </c>
      <c r="E20" s="278">
        <v>6000000</v>
      </c>
    </row>
    <row r="21" spans="1:5">
      <c r="A21" s="275">
        <v>13</v>
      </c>
      <c r="B21" s="279" t="s">
        <v>1062</v>
      </c>
      <c r="C21" s="211">
        <f t="shared" si="0"/>
        <v>19890</v>
      </c>
      <c r="D21" s="211">
        <f t="shared" si="1"/>
        <v>10710</v>
      </c>
      <c r="E21" s="212">
        <v>30600</v>
      </c>
    </row>
    <row r="22" spans="1:5">
      <c r="A22" s="275">
        <v>14</v>
      </c>
      <c r="B22" s="279" t="s">
        <v>1063</v>
      </c>
      <c r="C22" s="211">
        <f t="shared" si="0"/>
        <v>650000</v>
      </c>
      <c r="D22" s="211">
        <f t="shared" si="1"/>
        <v>350000</v>
      </c>
      <c r="E22" s="212">
        <v>1000000</v>
      </c>
    </row>
    <row r="23" spans="1:5">
      <c r="A23" s="275">
        <v>15</v>
      </c>
      <c r="B23" s="277" t="s">
        <v>1064</v>
      </c>
      <c r="C23" s="211">
        <f t="shared" si="0"/>
        <v>13000</v>
      </c>
      <c r="D23" s="211">
        <f t="shared" si="1"/>
        <v>7000</v>
      </c>
      <c r="E23" s="212">
        <v>20000</v>
      </c>
    </row>
    <row r="24" spans="1:5">
      <c r="A24" s="275">
        <v>16</v>
      </c>
      <c r="B24" s="277" t="s">
        <v>1065</v>
      </c>
      <c r="C24" s="211">
        <f t="shared" si="0"/>
        <v>312000</v>
      </c>
      <c r="D24" s="211">
        <f t="shared" si="1"/>
        <v>168000</v>
      </c>
      <c r="E24" s="212">
        <v>480000</v>
      </c>
    </row>
    <row r="25" spans="1:5">
      <c r="A25" s="275">
        <v>17</v>
      </c>
      <c r="B25" s="227" t="s">
        <v>1066</v>
      </c>
      <c r="C25" s="211">
        <f t="shared" si="0"/>
        <v>292500</v>
      </c>
      <c r="D25" s="211">
        <f t="shared" si="1"/>
        <v>157500</v>
      </c>
      <c r="E25" s="278">
        <v>450000</v>
      </c>
    </row>
    <row r="26" spans="1:5">
      <c r="A26" s="275">
        <v>18</v>
      </c>
      <c r="B26" s="279" t="s">
        <v>1067</v>
      </c>
      <c r="C26" s="211">
        <f t="shared" si="0"/>
        <v>292500</v>
      </c>
      <c r="D26" s="211">
        <f t="shared" si="1"/>
        <v>157500</v>
      </c>
      <c r="E26" s="212">
        <v>450000</v>
      </c>
    </row>
    <row r="27" spans="1:5">
      <c r="A27" s="275">
        <v>19</v>
      </c>
      <c r="B27" s="277" t="s">
        <v>1068</v>
      </c>
      <c r="C27" s="211">
        <f t="shared" si="0"/>
        <v>227500</v>
      </c>
      <c r="D27" s="211">
        <f t="shared" si="1"/>
        <v>122499.99999999999</v>
      </c>
      <c r="E27" s="212">
        <v>350000</v>
      </c>
    </row>
    <row r="28" spans="1:5">
      <c r="A28" s="275">
        <v>20</v>
      </c>
      <c r="B28" s="277" t="s">
        <v>1069</v>
      </c>
      <c r="C28" s="211">
        <f t="shared" si="0"/>
        <v>650000</v>
      </c>
      <c r="D28" s="211">
        <f t="shared" si="1"/>
        <v>350000</v>
      </c>
      <c r="E28" s="212">
        <v>1000000</v>
      </c>
    </row>
    <row r="29" spans="1:5" ht="15.75" thickBot="1">
      <c r="A29" s="280">
        <v>21</v>
      </c>
      <c r="B29" s="281" t="s">
        <v>140</v>
      </c>
      <c r="C29" s="282">
        <f t="shared" si="0"/>
        <v>260000</v>
      </c>
      <c r="D29" s="282">
        <f t="shared" si="1"/>
        <v>140000</v>
      </c>
      <c r="E29" s="283">
        <v>400000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0866141732283472" right="0.49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48"/>
  <sheetViews>
    <sheetView view="pageBreakPreview" zoomScale="60" workbookViewId="0">
      <selection activeCell="J30" sqref="J30"/>
    </sheetView>
  </sheetViews>
  <sheetFormatPr defaultRowHeight="15"/>
  <cols>
    <col min="1" max="1" width="6.28515625" customWidth="1"/>
    <col min="2" max="2" width="44.42578125" customWidth="1"/>
    <col min="3" max="3" width="13.42578125" customWidth="1"/>
    <col min="4" max="4" width="12.7109375" customWidth="1"/>
    <col min="5" max="5" width="14.140625" customWidth="1"/>
  </cols>
  <sheetData>
    <row r="1" spans="1:5" ht="21">
      <c r="A1" s="736" t="s">
        <v>2089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 ht="15" customHeight="1">
      <c r="A5" s="662"/>
      <c r="B5" s="665"/>
      <c r="C5" s="740" t="s">
        <v>3</v>
      </c>
      <c r="D5" s="672" t="s">
        <v>4</v>
      </c>
      <c r="E5" s="742" t="s">
        <v>5</v>
      </c>
    </row>
    <row r="6" spans="1:5" ht="15.75" thickBot="1">
      <c r="A6" s="663"/>
      <c r="B6" s="666"/>
      <c r="C6" s="741"/>
      <c r="D6" s="673"/>
      <c r="E6" s="743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9" spans="1:5">
      <c r="A9" s="284" t="s">
        <v>1070</v>
      </c>
      <c r="B9" s="279" t="s">
        <v>1071</v>
      </c>
      <c r="C9" s="285">
        <f t="shared" ref="C9:C14" si="0">E9-D9</f>
        <v>70200</v>
      </c>
      <c r="D9" s="285">
        <f t="shared" ref="D9:D14" si="1">0.35*E9</f>
        <v>37800</v>
      </c>
      <c r="E9" s="286">
        <v>108000</v>
      </c>
    </row>
    <row r="10" spans="1:5">
      <c r="A10" s="284" t="s">
        <v>1072</v>
      </c>
      <c r="B10" s="279" t="s">
        <v>1073</v>
      </c>
      <c r="C10" s="285">
        <f t="shared" si="0"/>
        <v>39000</v>
      </c>
      <c r="D10" s="285">
        <f t="shared" si="1"/>
        <v>21000</v>
      </c>
      <c r="E10" s="286">
        <v>60000</v>
      </c>
    </row>
    <row r="11" spans="1:5">
      <c r="A11" s="284" t="s">
        <v>1074</v>
      </c>
      <c r="B11" s="279" t="s">
        <v>1075</v>
      </c>
      <c r="C11" s="285">
        <f t="shared" si="0"/>
        <v>132600</v>
      </c>
      <c r="D11" s="285">
        <f t="shared" si="1"/>
        <v>71400</v>
      </c>
      <c r="E11" s="286">
        <v>204000</v>
      </c>
    </row>
    <row r="12" spans="1:5">
      <c r="A12" s="284" t="s">
        <v>514</v>
      </c>
      <c r="B12" s="279" t="s">
        <v>1076</v>
      </c>
      <c r="C12" s="285">
        <f t="shared" si="0"/>
        <v>70200</v>
      </c>
      <c r="D12" s="285">
        <f t="shared" si="1"/>
        <v>37800</v>
      </c>
      <c r="E12" s="286">
        <v>108000</v>
      </c>
    </row>
    <row r="13" spans="1:5">
      <c r="A13" s="284"/>
      <c r="B13" s="279" t="s">
        <v>1077</v>
      </c>
      <c r="C13" s="285">
        <f t="shared" si="0"/>
        <v>312000</v>
      </c>
      <c r="D13" s="285">
        <f t="shared" si="1"/>
        <v>168000</v>
      </c>
      <c r="E13" s="286">
        <v>480000</v>
      </c>
    </row>
    <row r="14" spans="1:5">
      <c r="A14" s="284"/>
      <c r="B14" s="279" t="s">
        <v>1078</v>
      </c>
      <c r="C14" s="285">
        <f t="shared" si="0"/>
        <v>312000</v>
      </c>
      <c r="D14" s="285">
        <f t="shared" si="1"/>
        <v>168000</v>
      </c>
      <c r="E14" s="286">
        <v>480000</v>
      </c>
    </row>
    <row r="15" spans="1:5">
      <c r="A15" s="284" t="s">
        <v>516</v>
      </c>
      <c r="B15" s="227" t="s">
        <v>1079</v>
      </c>
      <c r="C15" s="210">
        <f>E15*65%</f>
        <v>81250</v>
      </c>
      <c r="D15" s="210">
        <f>E15*35%</f>
        <v>43750</v>
      </c>
      <c r="E15" s="175">
        <v>125000</v>
      </c>
    </row>
    <row r="16" spans="1:5">
      <c r="A16" s="284" t="s">
        <v>518</v>
      </c>
      <c r="B16" s="279" t="s">
        <v>1080</v>
      </c>
      <c r="C16" s="285">
        <f t="shared" ref="C16:C23" si="2">E16-D16</f>
        <v>234000</v>
      </c>
      <c r="D16" s="285">
        <f t="shared" ref="D16:D23" si="3">0.35*E16</f>
        <v>125999.99999999999</v>
      </c>
      <c r="E16" s="286">
        <v>360000</v>
      </c>
    </row>
    <row r="17" spans="1:5">
      <c r="A17" s="284"/>
      <c r="B17" s="279" t="s">
        <v>1081</v>
      </c>
      <c r="C17" s="285">
        <f t="shared" si="2"/>
        <v>390000</v>
      </c>
      <c r="D17" s="285">
        <f t="shared" si="3"/>
        <v>210000</v>
      </c>
      <c r="E17" s="286">
        <v>600000</v>
      </c>
    </row>
    <row r="18" spans="1:5">
      <c r="A18" s="284" t="s">
        <v>520</v>
      </c>
      <c r="B18" s="279" t="s">
        <v>1082</v>
      </c>
      <c r="C18" s="285">
        <f t="shared" si="2"/>
        <v>195000</v>
      </c>
      <c r="D18" s="285">
        <f t="shared" si="3"/>
        <v>105000</v>
      </c>
      <c r="E18" s="286">
        <v>300000</v>
      </c>
    </row>
    <row r="19" spans="1:5">
      <c r="A19" s="284" t="s">
        <v>522</v>
      </c>
      <c r="B19" s="279" t="s">
        <v>1083</v>
      </c>
      <c r="C19" s="285">
        <f t="shared" si="2"/>
        <v>312000</v>
      </c>
      <c r="D19" s="285">
        <f t="shared" si="3"/>
        <v>168000</v>
      </c>
      <c r="E19" s="286">
        <v>480000</v>
      </c>
    </row>
    <row r="20" spans="1:5">
      <c r="A20" s="284" t="s">
        <v>525</v>
      </c>
      <c r="B20" s="279" t="s">
        <v>1084</v>
      </c>
      <c r="C20" s="285">
        <f t="shared" si="2"/>
        <v>312000</v>
      </c>
      <c r="D20" s="285">
        <f t="shared" si="3"/>
        <v>168000</v>
      </c>
      <c r="E20" s="286">
        <v>480000</v>
      </c>
    </row>
    <row r="21" spans="1:5">
      <c r="A21" s="284"/>
      <c r="B21" s="279" t="s">
        <v>1085</v>
      </c>
      <c r="C21" s="285">
        <f t="shared" si="2"/>
        <v>31200</v>
      </c>
      <c r="D21" s="285">
        <f t="shared" si="3"/>
        <v>16800</v>
      </c>
      <c r="E21" s="286">
        <v>48000</v>
      </c>
    </row>
    <row r="22" spans="1:5">
      <c r="A22" s="284" t="s">
        <v>527</v>
      </c>
      <c r="B22" s="279" t="s">
        <v>1086</v>
      </c>
      <c r="C22" s="285">
        <f t="shared" si="2"/>
        <v>101400</v>
      </c>
      <c r="D22" s="285">
        <f t="shared" si="3"/>
        <v>54600</v>
      </c>
      <c r="E22" s="286">
        <v>156000</v>
      </c>
    </row>
    <row r="23" spans="1:5">
      <c r="A23" s="284" t="s">
        <v>529</v>
      </c>
      <c r="B23" s="279" t="s">
        <v>1086</v>
      </c>
      <c r="C23" s="285">
        <f t="shared" si="2"/>
        <v>195000</v>
      </c>
      <c r="D23" s="285">
        <f t="shared" si="3"/>
        <v>105000</v>
      </c>
      <c r="E23" s="286">
        <v>300000</v>
      </c>
    </row>
    <row r="24" spans="1:5">
      <c r="A24" s="284" t="s">
        <v>531</v>
      </c>
      <c r="B24" s="227" t="s">
        <v>1087</v>
      </c>
      <c r="C24" s="210">
        <f>E24*65%</f>
        <v>81250</v>
      </c>
      <c r="D24" s="210">
        <f>E24*35%</f>
        <v>43750</v>
      </c>
      <c r="E24" s="278">
        <v>125000</v>
      </c>
    </row>
    <row r="25" spans="1:5">
      <c r="A25" s="284" t="s">
        <v>533</v>
      </c>
      <c r="B25" s="279" t="s">
        <v>1088</v>
      </c>
      <c r="C25" s="285">
        <f>E25-D25</f>
        <v>46800</v>
      </c>
      <c r="D25" s="285">
        <f>0.35*E25</f>
        <v>25200</v>
      </c>
      <c r="E25" s="286">
        <v>72000</v>
      </c>
    </row>
    <row r="26" spans="1:5">
      <c r="A26" s="284" t="s">
        <v>535</v>
      </c>
      <c r="B26" s="279" t="s">
        <v>1089</v>
      </c>
      <c r="C26" s="285">
        <f>E26-D26</f>
        <v>390000</v>
      </c>
      <c r="D26" s="285">
        <f>0.35*E26</f>
        <v>210000</v>
      </c>
      <c r="E26" s="286">
        <v>600000</v>
      </c>
    </row>
    <row r="27" spans="1:5">
      <c r="A27" s="284" t="s">
        <v>537</v>
      </c>
      <c r="B27" s="279" t="s">
        <v>1090</v>
      </c>
      <c r="C27" s="285">
        <f>E27-D27</f>
        <v>19500</v>
      </c>
      <c r="D27" s="285">
        <f>0.35*E27</f>
        <v>10500</v>
      </c>
      <c r="E27" s="286">
        <v>30000</v>
      </c>
    </row>
    <row r="28" spans="1:5">
      <c r="A28" s="284" t="s">
        <v>539</v>
      </c>
      <c r="B28" s="279" t="s">
        <v>1091</v>
      </c>
      <c r="C28" s="285">
        <f>E28-D28</f>
        <v>46800</v>
      </c>
      <c r="D28" s="285">
        <f>0.35*E28</f>
        <v>25200</v>
      </c>
      <c r="E28" s="286">
        <v>72000</v>
      </c>
    </row>
    <row r="29" spans="1:5">
      <c r="A29" s="284" t="s">
        <v>541</v>
      </c>
      <c r="B29" s="227" t="s">
        <v>1092</v>
      </c>
      <c r="C29" s="210">
        <f>E29*65%</f>
        <v>39000</v>
      </c>
      <c r="D29" s="210">
        <f>E29*35%</f>
        <v>21000</v>
      </c>
      <c r="E29" s="175">
        <v>60000</v>
      </c>
    </row>
    <row r="30" spans="1:5">
      <c r="A30" s="284" t="s">
        <v>543</v>
      </c>
      <c r="B30" s="279" t="s">
        <v>1093</v>
      </c>
      <c r="C30" s="285">
        <f>E30-D30</f>
        <v>312000</v>
      </c>
      <c r="D30" s="285">
        <f>0.35*E30</f>
        <v>168000</v>
      </c>
      <c r="E30" s="286">
        <v>480000</v>
      </c>
    </row>
    <row r="31" spans="1:5">
      <c r="A31" s="284" t="s">
        <v>545</v>
      </c>
      <c r="B31" s="279" t="s">
        <v>1094</v>
      </c>
      <c r="C31" s="285">
        <f>E31-D31</f>
        <v>46800</v>
      </c>
      <c r="D31" s="285">
        <f>0.35*E31</f>
        <v>25200</v>
      </c>
      <c r="E31" s="286">
        <v>72000</v>
      </c>
    </row>
    <row r="32" spans="1:5">
      <c r="A32" s="284" t="s">
        <v>547</v>
      </c>
      <c r="B32" s="279" t="s">
        <v>1095</v>
      </c>
      <c r="C32" s="285">
        <f>E32-D32</f>
        <v>39000</v>
      </c>
      <c r="D32" s="285">
        <f>0.35*E32</f>
        <v>21000</v>
      </c>
      <c r="E32" s="286">
        <v>60000</v>
      </c>
    </row>
    <row r="33" spans="1:5">
      <c r="A33" s="284" t="s">
        <v>549</v>
      </c>
      <c r="B33" s="279" t="s">
        <v>1096</v>
      </c>
      <c r="C33" s="285">
        <f>E33-D33</f>
        <v>46800</v>
      </c>
      <c r="D33" s="285">
        <f>0.35*E33</f>
        <v>25200</v>
      </c>
      <c r="E33" s="286">
        <v>72000</v>
      </c>
    </row>
    <row r="34" spans="1:5">
      <c r="A34" s="284" t="s">
        <v>551</v>
      </c>
      <c r="B34" s="227" t="s">
        <v>1097</v>
      </c>
      <c r="C34" s="210">
        <f>E34*65%</f>
        <v>650000</v>
      </c>
      <c r="D34" s="210">
        <f>E34*35%</f>
        <v>350000</v>
      </c>
      <c r="E34" s="175">
        <v>1000000</v>
      </c>
    </row>
    <row r="35" spans="1:5">
      <c r="A35" s="284" t="s">
        <v>553</v>
      </c>
      <c r="B35" s="279" t="s">
        <v>1098</v>
      </c>
      <c r="C35" s="285">
        <f t="shared" ref="C35:C48" si="4">E35-D35</f>
        <v>312000</v>
      </c>
      <c r="D35" s="285">
        <f t="shared" ref="D35:D48" si="5">0.35*E35</f>
        <v>168000</v>
      </c>
      <c r="E35" s="286">
        <v>480000</v>
      </c>
    </row>
    <row r="36" spans="1:5">
      <c r="A36" s="284" t="s">
        <v>555</v>
      </c>
      <c r="B36" s="279" t="s">
        <v>1099</v>
      </c>
      <c r="C36" s="285">
        <f t="shared" si="4"/>
        <v>46800</v>
      </c>
      <c r="D36" s="285">
        <f t="shared" si="5"/>
        <v>25200</v>
      </c>
      <c r="E36" s="286">
        <v>72000</v>
      </c>
    </row>
    <row r="37" spans="1:5">
      <c r="A37" s="284" t="s">
        <v>235</v>
      </c>
      <c r="B37" s="279" t="s">
        <v>1100</v>
      </c>
      <c r="C37" s="285">
        <f t="shared" si="4"/>
        <v>312000</v>
      </c>
      <c r="D37" s="285">
        <f t="shared" si="5"/>
        <v>168000</v>
      </c>
      <c r="E37" s="286">
        <v>480000</v>
      </c>
    </row>
    <row r="38" spans="1:5">
      <c r="A38" s="284" t="s">
        <v>237</v>
      </c>
      <c r="B38" s="279" t="s">
        <v>1101</v>
      </c>
      <c r="C38" s="285">
        <f t="shared" si="4"/>
        <v>46800</v>
      </c>
      <c r="D38" s="285">
        <f t="shared" si="5"/>
        <v>25200</v>
      </c>
      <c r="E38" s="286">
        <v>72000</v>
      </c>
    </row>
    <row r="39" spans="1:5">
      <c r="A39" s="284" t="s">
        <v>239</v>
      </c>
      <c r="B39" s="279" t="s">
        <v>1102</v>
      </c>
      <c r="C39" s="285">
        <f t="shared" si="4"/>
        <v>312000</v>
      </c>
      <c r="D39" s="285">
        <f t="shared" si="5"/>
        <v>168000</v>
      </c>
      <c r="E39" s="286">
        <v>480000</v>
      </c>
    </row>
    <row r="40" spans="1:5">
      <c r="A40" s="284" t="s">
        <v>241</v>
      </c>
      <c r="B40" s="279" t="s">
        <v>1103</v>
      </c>
      <c r="C40" s="285">
        <f t="shared" si="4"/>
        <v>39000</v>
      </c>
      <c r="D40" s="285">
        <f t="shared" si="5"/>
        <v>21000</v>
      </c>
      <c r="E40" s="286">
        <v>60000</v>
      </c>
    </row>
    <row r="41" spans="1:5">
      <c r="A41" s="284" t="s">
        <v>243</v>
      </c>
      <c r="B41" s="279" t="s">
        <v>1104</v>
      </c>
      <c r="C41" s="285">
        <f t="shared" si="4"/>
        <v>97500</v>
      </c>
      <c r="D41" s="285">
        <f t="shared" si="5"/>
        <v>52500</v>
      </c>
      <c r="E41" s="286">
        <v>150000</v>
      </c>
    </row>
    <row r="42" spans="1:5">
      <c r="A42" s="284" t="s">
        <v>245</v>
      </c>
      <c r="B42" s="279" t="s">
        <v>1105</v>
      </c>
      <c r="C42" s="285">
        <f t="shared" si="4"/>
        <v>312000</v>
      </c>
      <c r="D42" s="285">
        <f t="shared" si="5"/>
        <v>168000</v>
      </c>
      <c r="E42" s="286">
        <v>480000</v>
      </c>
    </row>
    <row r="43" spans="1:5">
      <c r="A43" s="284" t="s">
        <v>248</v>
      </c>
      <c r="B43" s="279" t="s">
        <v>1106</v>
      </c>
      <c r="C43" s="285">
        <f t="shared" si="4"/>
        <v>19500</v>
      </c>
      <c r="D43" s="285">
        <f t="shared" si="5"/>
        <v>10500</v>
      </c>
      <c r="E43" s="286">
        <v>30000</v>
      </c>
    </row>
    <row r="44" spans="1:5">
      <c r="A44" s="284" t="s">
        <v>250</v>
      </c>
      <c r="B44" s="279" t="s">
        <v>1107</v>
      </c>
      <c r="C44" s="285">
        <f t="shared" si="4"/>
        <v>46800</v>
      </c>
      <c r="D44" s="285">
        <f t="shared" si="5"/>
        <v>25200</v>
      </c>
      <c r="E44" s="286">
        <v>72000</v>
      </c>
    </row>
    <row r="45" spans="1:5">
      <c r="A45" s="284" t="s">
        <v>252</v>
      </c>
      <c r="B45" s="279" t="s">
        <v>1108</v>
      </c>
      <c r="C45" s="285">
        <f t="shared" si="4"/>
        <v>39000</v>
      </c>
      <c r="D45" s="285">
        <f t="shared" si="5"/>
        <v>21000</v>
      </c>
      <c r="E45" s="286">
        <v>60000</v>
      </c>
    </row>
    <row r="46" spans="1:5">
      <c r="A46" s="284" t="s">
        <v>254</v>
      </c>
      <c r="B46" s="279" t="s">
        <v>1109</v>
      </c>
      <c r="C46" s="285">
        <f t="shared" si="4"/>
        <v>312000</v>
      </c>
      <c r="D46" s="285">
        <f t="shared" si="5"/>
        <v>168000</v>
      </c>
      <c r="E46" s="286">
        <v>480000</v>
      </c>
    </row>
    <row r="47" spans="1:5">
      <c r="A47" s="284" t="s">
        <v>256</v>
      </c>
      <c r="B47" s="279" t="s">
        <v>1110</v>
      </c>
      <c r="C47" s="285">
        <f t="shared" si="4"/>
        <v>97500</v>
      </c>
      <c r="D47" s="285">
        <f t="shared" si="5"/>
        <v>52500</v>
      </c>
      <c r="E47" s="286">
        <v>150000</v>
      </c>
    </row>
    <row r="48" spans="1:5" ht="15.75" thickBot="1">
      <c r="A48" s="287" t="s">
        <v>258</v>
      </c>
      <c r="B48" s="288" t="s">
        <v>1111</v>
      </c>
      <c r="C48" s="289">
        <f t="shared" si="4"/>
        <v>11700</v>
      </c>
      <c r="D48" s="289">
        <f t="shared" si="5"/>
        <v>6300</v>
      </c>
      <c r="E48" s="290">
        <v>18000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" right="0.39" top="0.75" bottom="0.75" header="0.3" footer="0.3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60"/>
  <sheetViews>
    <sheetView view="pageBreakPreview" zoomScale="60" workbookViewId="0">
      <selection activeCell="A2" sqref="A2:E2"/>
    </sheetView>
  </sheetViews>
  <sheetFormatPr defaultRowHeight="15"/>
  <cols>
    <col min="1" max="1" width="5.42578125" customWidth="1"/>
    <col min="2" max="2" width="41.140625" customWidth="1"/>
    <col min="3" max="3" width="12.7109375" customWidth="1"/>
    <col min="4" max="4" width="12.85546875" customWidth="1"/>
    <col min="5" max="5" width="11.5703125" customWidth="1"/>
  </cols>
  <sheetData>
    <row r="1" spans="1:5" ht="21">
      <c r="A1" s="736" t="s">
        <v>2090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146"/>
      <c r="B8" s="147"/>
      <c r="C8" s="147"/>
      <c r="D8" s="147"/>
      <c r="E8" s="148"/>
    </row>
    <row r="9" spans="1:5">
      <c r="A9" s="291">
        <v>1</v>
      </c>
      <c r="B9" s="292" t="s">
        <v>1112</v>
      </c>
      <c r="C9" s="110">
        <f t="shared" ref="C9:C30" si="0">E9-D9</f>
        <v>78000</v>
      </c>
      <c r="D9" s="110">
        <f t="shared" ref="D9:D30" si="1">0.35*E9</f>
        <v>42000</v>
      </c>
      <c r="E9" s="220">
        <v>120000</v>
      </c>
    </row>
    <row r="10" spans="1:5">
      <c r="A10" s="291">
        <v>2</v>
      </c>
      <c r="B10" s="292" t="s">
        <v>1113</v>
      </c>
      <c r="C10" s="110">
        <f t="shared" si="0"/>
        <v>19500</v>
      </c>
      <c r="D10" s="110">
        <f t="shared" si="1"/>
        <v>10500</v>
      </c>
      <c r="E10" s="220">
        <v>30000</v>
      </c>
    </row>
    <row r="11" spans="1:5">
      <c r="A11" s="291">
        <v>3</v>
      </c>
      <c r="B11" s="292" t="s">
        <v>1114</v>
      </c>
      <c r="C11" s="110">
        <f t="shared" si="0"/>
        <v>19500</v>
      </c>
      <c r="D11" s="110">
        <f t="shared" si="1"/>
        <v>10500</v>
      </c>
      <c r="E11" s="220">
        <v>30000</v>
      </c>
    </row>
    <row r="12" spans="1:5">
      <c r="A12" s="291">
        <v>4</v>
      </c>
      <c r="B12" s="122" t="s">
        <v>1115</v>
      </c>
      <c r="C12" s="110">
        <f t="shared" si="0"/>
        <v>15600</v>
      </c>
      <c r="D12" s="110">
        <f t="shared" si="1"/>
        <v>8400</v>
      </c>
      <c r="E12" s="220">
        <v>24000</v>
      </c>
    </row>
    <row r="13" spans="1:5">
      <c r="A13" s="291">
        <v>5</v>
      </c>
      <c r="B13" s="292" t="s">
        <v>1116</v>
      </c>
      <c r="C13" s="110">
        <f t="shared" si="0"/>
        <v>162500</v>
      </c>
      <c r="D13" s="110">
        <f t="shared" si="1"/>
        <v>87500</v>
      </c>
      <c r="E13" s="220">
        <v>250000</v>
      </c>
    </row>
    <row r="14" spans="1:5">
      <c r="A14" s="291">
        <v>6</v>
      </c>
      <c r="B14" s="292" t="s">
        <v>1117</v>
      </c>
      <c r="C14" s="110">
        <f t="shared" si="0"/>
        <v>48750</v>
      </c>
      <c r="D14" s="110">
        <f t="shared" si="1"/>
        <v>26250</v>
      </c>
      <c r="E14" s="220">
        <v>75000</v>
      </c>
    </row>
    <row r="15" spans="1:5">
      <c r="A15" s="291">
        <v>7</v>
      </c>
      <c r="B15" s="292" t="s">
        <v>1118</v>
      </c>
      <c r="C15" s="110">
        <f t="shared" si="0"/>
        <v>97500</v>
      </c>
      <c r="D15" s="110">
        <f t="shared" si="1"/>
        <v>52500</v>
      </c>
      <c r="E15" s="220">
        <v>150000</v>
      </c>
    </row>
    <row r="16" spans="1:5">
      <c r="A16" s="291">
        <v>8</v>
      </c>
      <c r="B16" s="122" t="s">
        <v>1119</v>
      </c>
      <c r="C16" s="110">
        <f t="shared" si="0"/>
        <v>15600</v>
      </c>
      <c r="D16" s="110">
        <f t="shared" si="1"/>
        <v>8400</v>
      </c>
      <c r="E16" s="220">
        <v>24000</v>
      </c>
    </row>
    <row r="17" spans="1:5">
      <c r="A17" s="291">
        <v>9</v>
      </c>
      <c r="B17" s="292" t="s">
        <v>1120</v>
      </c>
      <c r="C17" s="110">
        <f t="shared" si="0"/>
        <v>117000</v>
      </c>
      <c r="D17" s="110">
        <f t="shared" si="1"/>
        <v>62999.999999999993</v>
      </c>
      <c r="E17" s="220">
        <v>180000</v>
      </c>
    </row>
    <row r="18" spans="1:5">
      <c r="A18" s="291">
        <v>10</v>
      </c>
      <c r="B18" s="292" t="s">
        <v>1121</v>
      </c>
      <c r="C18" s="110">
        <f t="shared" si="0"/>
        <v>162500</v>
      </c>
      <c r="D18" s="110">
        <f t="shared" si="1"/>
        <v>87500</v>
      </c>
      <c r="E18" s="220">
        <v>250000</v>
      </c>
    </row>
    <row r="19" spans="1:5">
      <c r="A19" s="291">
        <v>11</v>
      </c>
      <c r="B19" s="292" t="s">
        <v>1122</v>
      </c>
      <c r="C19" s="110">
        <f t="shared" si="0"/>
        <v>15600</v>
      </c>
      <c r="D19" s="110">
        <f t="shared" si="1"/>
        <v>8400</v>
      </c>
      <c r="E19" s="220">
        <v>24000</v>
      </c>
    </row>
    <row r="20" spans="1:5">
      <c r="A20" s="291">
        <v>12</v>
      </c>
      <c r="B20" s="122" t="s">
        <v>1123</v>
      </c>
      <c r="C20" s="110">
        <f t="shared" si="0"/>
        <v>117000</v>
      </c>
      <c r="D20" s="110">
        <f t="shared" si="1"/>
        <v>62999.999999999993</v>
      </c>
      <c r="E20" s="220">
        <v>180000</v>
      </c>
    </row>
    <row r="21" spans="1:5">
      <c r="A21" s="291">
        <v>13</v>
      </c>
      <c r="B21" s="122" t="s">
        <v>1124</v>
      </c>
      <c r="C21" s="110">
        <f t="shared" si="0"/>
        <v>58500</v>
      </c>
      <c r="D21" s="110">
        <f t="shared" si="1"/>
        <v>31499.999999999996</v>
      </c>
      <c r="E21" s="220">
        <v>90000</v>
      </c>
    </row>
    <row r="22" spans="1:5">
      <c r="A22" s="291">
        <v>14</v>
      </c>
      <c r="B22" s="292" t="s">
        <v>1125</v>
      </c>
      <c r="C22" s="110">
        <f t="shared" si="0"/>
        <v>66300</v>
      </c>
      <c r="D22" s="110">
        <f t="shared" si="1"/>
        <v>35700</v>
      </c>
      <c r="E22" s="220">
        <v>102000</v>
      </c>
    </row>
    <row r="23" spans="1:5">
      <c r="A23" s="291">
        <v>15</v>
      </c>
      <c r="B23" s="292" t="s">
        <v>988</v>
      </c>
      <c r="C23" s="110">
        <f t="shared" si="0"/>
        <v>78000</v>
      </c>
      <c r="D23" s="110">
        <f t="shared" si="1"/>
        <v>42000</v>
      </c>
      <c r="E23" s="220">
        <v>120000</v>
      </c>
    </row>
    <row r="24" spans="1:5">
      <c r="A24" s="291">
        <v>16</v>
      </c>
      <c r="B24" s="122" t="s">
        <v>1126</v>
      </c>
      <c r="C24" s="110">
        <f t="shared" si="0"/>
        <v>78000</v>
      </c>
      <c r="D24" s="110">
        <f t="shared" si="1"/>
        <v>42000</v>
      </c>
      <c r="E24" s="220">
        <v>120000</v>
      </c>
    </row>
    <row r="25" spans="1:5">
      <c r="A25" s="291">
        <v>17</v>
      </c>
      <c r="B25" s="292" t="s">
        <v>1127</v>
      </c>
      <c r="C25" s="110">
        <f t="shared" si="0"/>
        <v>78000</v>
      </c>
      <c r="D25" s="110">
        <f t="shared" si="1"/>
        <v>42000</v>
      </c>
      <c r="E25" s="220">
        <v>120000</v>
      </c>
    </row>
    <row r="26" spans="1:5">
      <c r="A26" s="291">
        <v>18</v>
      </c>
      <c r="B26" s="292" t="s">
        <v>1003</v>
      </c>
      <c r="C26" s="110">
        <f t="shared" si="0"/>
        <v>66300</v>
      </c>
      <c r="D26" s="110">
        <f t="shared" si="1"/>
        <v>35700</v>
      </c>
      <c r="E26" s="220">
        <v>102000</v>
      </c>
    </row>
    <row r="27" spans="1:5">
      <c r="A27" s="291">
        <v>19</v>
      </c>
      <c r="B27" s="292" t="s">
        <v>1128</v>
      </c>
      <c r="C27" s="110">
        <f t="shared" si="0"/>
        <v>7800</v>
      </c>
      <c r="D27" s="110">
        <f t="shared" si="1"/>
        <v>4200</v>
      </c>
      <c r="E27" s="220">
        <v>12000</v>
      </c>
    </row>
    <row r="28" spans="1:5">
      <c r="A28" s="291">
        <v>20</v>
      </c>
      <c r="B28" s="292" t="s">
        <v>1129</v>
      </c>
      <c r="C28" s="110">
        <f t="shared" si="0"/>
        <v>117000</v>
      </c>
      <c r="D28" s="110">
        <f t="shared" si="1"/>
        <v>62999.999999999993</v>
      </c>
      <c r="E28" s="220">
        <v>180000</v>
      </c>
    </row>
    <row r="29" spans="1:5">
      <c r="A29" s="291">
        <v>21</v>
      </c>
      <c r="B29" s="292" t="s">
        <v>1130</v>
      </c>
      <c r="C29" s="110">
        <f t="shared" si="0"/>
        <v>65000</v>
      </c>
      <c r="D29" s="110">
        <f t="shared" si="1"/>
        <v>35000</v>
      </c>
      <c r="E29" s="220">
        <v>100000</v>
      </c>
    </row>
    <row r="30" spans="1:5">
      <c r="A30" s="291">
        <v>22</v>
      </c>
      <c r="B30" s="292" t="s">
        <v>1131</v>
      </c>
      <c r="C30" s="110">
        <f t="shared" si="0"/>
        <v>78000</v>
      </c>
      <c r="D30" s="110">
        <f t="shared" si="1"/>
        <v>42000</v>
      </c>
      <c r="E30" s="220">
        <v>120000</v>
      </c>
    </row>
    <row r="31" spans="1:5">
      <c r="A31" s="291">
        <v>23</v>
      </c>
      <c r="B31" s="102" t="s">
        <v>1132</v>
      </c>
      <c r="C31" s="35"/>
      <c r="D31" s="35"/>
      <c r="E31" s="218"/>
    </row>
    <row r="32" spans="1:5">
      <c r="A32" s="291"/>
      <c r="B32" s="102" t="s">
        <v>950</v>
      </c>
      <c r="C32" s="110">
        <f>E32-D32</f>
        <v>9750</v>
      </c>
      <c r="D32" s="110">
        <f>0.35*E32</f>
        <v>5250</v>
      </c>
      <c r="E32" s="220">
        <v>15000</v>
      </c>
    </row>
    <row r="33" spans="1:5">
      <c r="A33" s="291"/>
      <c r="B33" s="102" t="s">
        <v>1133</v>
      </c>
      <c r="C33" s="110">
        <f>E33-D33</f>
        <v>11700</v>
      </c>
      <c r="D33" s="110">
        <f>0.35*E33</f>
        <v>6300</v>
      </c>
      <c r="E33" s="220">
        <v>18000</v>
      </c>
    </row>
    <row r="34" spans="1:5">
      <c r="A34" s="291"/>
      <c r="B34" s="102" t="s">
        <v>952</v>
      </c>
      <c r="C34" s="110">
        <f>E34-D34</f>
        <v>13650</v>
      </c>
      <c r="D34" s="110">
        <f>0.35*E34</f>
        <v>7349.9999999999991</v>
      </c>
      <c r="E34" s="220">
        <v>21000</v>
      </c>
    </row>
    <row r="35" spans="1:5">
      <c r="A35" s="291"/>
      <c r="B35" s="102" t="s">
        <v>1134</v>
      </c>
      <c r="C35" s="110">
        <f>E35-D35</f>
        <v>48750</v>
      </c>
      <c r="D35" s="110">
        <f>0.35*E35</f>
        <v>26250</v>
      </c>
      <c r="E35" s="220">
        <v>75000</v>
      </c>
    </row>
    <row r="36" spans="1:5">
      <c r="A36" s="291">
        <v>24</v>
      </c>
      <c r="B36" s="122" t="s">
        <v>954</v>
      </c>
      <c r="C36" s="35"/>
      <c r="D36" s="35"/>
      <c r="E36" s="218"/>
    </row>
    <row r="37" spans="1:5">
      <c r="A37" s="109"/>
      <c r="B37" s="122" t="s">
        <v>1135</v>
      </c>
      <c r="C37" s="110">
        <f>E37-D37</f>
        <v>39000</v>
      </c>
      <c r="D37" s="110">
        <f>0.35*E37</f>
        <v>21000</v>
      </c>
      <c r="E37" s="220">
        <v>60000</v>
      </c>
    </row>
    <row r="38" spans="1:5">
      <c r="A38" s="291"/>
      <c r="B38" s="122" t="s">
        <v>1136</v>
      </c>
      <c r="C38" s="110">
        <f>E38-D38</f>
        <v>54600</v>
      </c>
      <c r="D38" s="110">
        <f>0.35*E38</f>
        <v>29399.999999999996</v>
      </c>
      <c r="E38" s="220">
        <v>84000</v>
      </c>
    </row>
    <row r="39" spans="1:5">
      <c r="A39" s="291"/>
      <c r="B39" s="122" t="s">
        <v>1137</v>
      </c>
      <c r="C39" s="110">
        <f>E39-D39</f>
        <v>62400</v>
      </c>
      <c r="D39" s="110">
        <f>0.35*E39</f>
        <v>33600</v>
      </c>
      <c r="E39" s="220">
        <v>96000</v>
      </c>
    </row>
    <row r="40" spans="1:5">
      <c r="A40" s="291"/>
      <c r="B40" s="122" t="s">
        <v>1138</v>
      </c>
      <c r="C40" s="110">
        <f>E40-D40</f>
        <v>78000</v>
      </c>
      <c r="D40" s="110">
        <f>0.35*E40</f>
        <v>42000</v>
      </c>
      <c r="E40" s="220">
        <v>120000</v>
      </c>
    </row>
    <row r="41" spans="1:5">
      <c r="A41" s="291">
        <v>25</v>
      </c>
      <c r="B41" s="102" t="s">
        <v>959</v>
      </c>
      <c r="C41" s="110"/>
      <c r="D41" s="35"/>
      <c r="E41" s="218"/>
    </row>
    <row r="42" spans="1:5">
      <c r="A42" s="109"/>
      <c r="B42" s="102" t="s">
        <v>1139</v>
      </c>
      <c r="C42" s="110">
        <f t="shared" ref="C42:C51" si="2">E42-D42</f>
        <v>13650</v>
      </c>
      <c r="D42" s="110">
        <f t="shared" ref="D42:D51" si="3">0.35*E42</f>
        <v>7349.9999999999991</v>
      </c>
      <c r="E42" s="220">
        <v>21000</v>
      </c>
    </row>
    <row r="43" spans="1:5">
      <c r="A43" s="263"/>
      <c r="B43" s="102" t="s">
        <v>1140</v>
      </c>
      <c r="C43" s="110">
        <f t="shared" si="2"/>
        <v>15600</v>
      </c>
      <c r="D43" s="110">
        <f t="shared" si="3"/>
        <v>8400</v>
      </c>
      <c r="E43" s="220">
        <v>24000</v>
      </c>
    </row>
    <row r="44" spans="1:5">
      <c r="A44" s="263"/>
      <c r="B44" s="102" t="s">
        <v>1141</v>
      </c>
      <c r="C44" s="110">
        <f t="shared" si="2"/>
        <v>19500</v>
      </c>
      <c r="D44" s="110">
        <f t="shared" si="3"/>
        <v>10500</v>
      </c>
      <c r="E44" s="220">
        <v>30000</v>
      </c>
    </row>
    <row r="45" spans="1:5">
      <c r="A45" s="263"/>
      <c r="B45" s="102" t="s">
        <v>1142</v>
      </c>
      <c r="C45" s="110">
        <f t="shared" si="2"/>
        <v>23400</v>
      </c>
      <c r="D45" s="110">
        <f t="shared" si="3"/>
        <v>12600</v>
      </c>
      <c r="E45" s="220">
        <v>36000</v>
      </c>
    </row>
    <row r="46" spans="1:5">
      <c r="A46" s="291">
        <v>26</v>
      </c>
      <c r="B46" s="292" t="s">
        <v>1143</v>
      </c>
      <c r="C46" s="110">
        <f t="shared" si="2"/>
        <v>26000</v>
      </c>
      <c r="D46" s="110">
        <f t="shared" si="3"/>
        <v>14000</v>
      </c>
      <c r="E46" s="220">
        <v>40000</v>
      </c>
    </row>
    <row r="47" spans="1:5">
      <c r="A47" s="291">
        <v>27</v>
      </c>
      <c r="B47" s="292" t="s">
        <v>1144</v>
      </c>
      <c r="C47" s="110">
        <f t="shared" si="2"/>
        <v>109200</v>
      </c>
      <c r="D47" s="110">
        <f t="shared" si="3"/>
        <v>58799.999999999993</v>
      </c>
      <c r="E47" s="220">
        <v>168000</v>
      </c>
    </row>
    <row r="48" spans="1:5">
      <c r="A48" s="291">
        <v>28</v>
      </c>
      <c r="B48" s="122" t="s">
        <v>1145</v>
      </c>
      <c r="C48" s="110">
        <f t="shared" si="2"/>
        <v>15600</v>
      </c>
      <c r="D48" s="110">
        <f t="shared" si="3"/>
        <v>8400</v>
      </c>
      <c r="E48" s="220">
        <v>24000</v>
      </c>
    </row>
    <row r="49" spans="1:5">
      <c r="A49" s="291">
        <v>29</v>
      </c>
      <c r="B49" s="122" t="s">
        <v>1146</v>
      </c>
      <c r="C49" s="110">
        <f t="shared" si="2"/>
        <v>78000</v>
      </c>
      <c r="D49" s="110">
        <f t="shared" si="3"/>
        <v>42000</v>
      </c>
      <c r="E49" s="220">
        <v>120000</v>
      </c>
    </row>
    <row r="50" spans="1:5">
      <c r="A50" s="291">
        <v>30</v>
      </c>
      <c r="B50" s="292" t="s">
        <v>1147</v>
      </c>
      <c r="C50" s="110">
        <f t="shared" si="2"/>
        <v>15600</v>
      </c>
      <c r="D50" s="110">
        <f t="shared" si="3"/>
        <v>8400</v>
      </c>
      <c r="E50" s="220">
        <v>24000</v>
      </c>
    </row>
    <row r="51" spans="1:5" ht="15.75" thickBot="1">
      <c r="A51" s="293">
        <v>31</v>
      </c>
      <c r="B51" s="294" t="s">
        <v>1148</v>
      </c>
      <c r="C51" s="113">
        <f t="shared" si="2"/>
        <v>195000</v>
      </c>
      <c r="D51" s="113">
        <f t="shared" si="3"/>
        <v>105000</v>
      </c>
      <c r="E51" s="226">
        <v>300000</v>
      </c>
    </row>
    <row r="52" spans="1:5">
      <c r="A52" s="295"/>
      <c r="B52" s="296"/>
      <c r="C52" s="297"/>
      <c r="D52" s="297"/>
      <c r="E52" s="297"/>
    </row>
    <row r="53" spans="1:5">
      <c r="A53" s="295"/>
      <c r="B53" s="296"/>
      <c r="C53" s="297"/>
      <c r="D53" s="297"/>
      <c r="E53" s="297"/>
    </row>
    <row r="54" spans="1:5">
      <c r="A54" s="295"/>
      <c r="B54" s="296"/>
      <c r="C54" s="297"/>
      <c r="D54" s="297"/>
      <c r="E54" s="297"/>
    </row>
    <row r="55" spans="1:5">
      <c r="A55" s="295"/>
      <c r="B55" s="296"/>
      <c r="C55" s="297"/>
      <c r="D55" s="297"/>
      <c r="E55" s="297"/>
    </row>
    <row r="56" spans="1:5">
      <c r="A56" s="264">
        <v>1</v>
      </c>
    </row>
    <row r="57" spans="1:5">
      <c r="A57" s="264"/>
    </row>
    <row r="58" spans="1:5">
      <c r="A58" s="109"/>
    </row>
    <row r="59" spans="1:5">
      <c r="A59" s="109"/>
    </row>
    <row r="60" spans="1:5">
      <c r="A60" s="109"/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" right="0.7" top="0.48" bottom="0.59" header="0.3" footer="0.3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36"/>
  <sheetViews>
    <sheetView view="pageBreakPreview" zoomScale="60" workbookViewId="0">
      <selection activeCell="B11" sqref="B11"/>
    </sheetView>
  </sheetViews>
  <sheetFormatPr defaultRowHeight="15"/>
  <cols>
    <col min="1" max="1" width="6.7109375" customWidth="1"/>
    <col min="2" max="2" width="37.28515625" customWidth="1"/>
    <col min="3" max="3" width="12.28515625" customWidth="1"/>
    <col min="4" max="5" width="13.28515625" customWidth="1"/>
  </cols>
  <sheetData>
    <row r="1" spans="1:5" ht="18.75">
      <c r="A1" s="716" t="s">
        <v>2091</v>
      </c>
      <c r="B1" s="716"/>
      <c r="C1" s="716"/>
      <c r="D1" s="716"/>
      <c r="E1" s="716"/>
    </row>
    <row r="2" spans="1:5" ht="18.75">
      <c r="A2" s="716" t="s">
        <v>1</v>
      </c>
      <c r="B2" s="716"/>
      <c r="C2" s="716"/>
      <c r="D2" s="716"/>
      <c r="E2" s="71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146"/>
      <c r="B8" s="147"/>
      <c r="C8" s="147"/>
      <c r="D8" s="147"/>
      <c r="E8" s="148"/>
    </row>
    <row r="9" spans="1:5">
      <c r="A9" s="264">
        <v>1</v>
      </c>
      <c r="B9" s="102" t="s">
        <v>1132</v>
      </c>
      <c r="C9" s="110"/>
      <c r="D9" s="35"/>
      <c r="E9" s="218"/>
    </row>
    <row r="10" spans="1:5">
      <c r="A10" s="264"/>
      <c r="B10" s="102" t="s">
        <v>950</v>
      </c>
      <c r="C10" s="110">
        <f t="shared" ref="C10:C36" si="0">E10-D10</f>
        <v>9750</v>
      </c>
      <c r="D10" s="110">
        <f t="shared" ref="D10:D36" si="1">0.35*E10</f>
        <v>5250</v>
      </c>
      <c r="E10" s="220">
        <v>15000</v>
      </c>
    </row>
    <row r="11" spans="1:5">
      <c r="A11" s="109"/>
      <c r="B11" s="102" t="s">
        <v>1133</v>
      </c>
      <c r="C11" s="110">
        <f t="shared" si="0"/>
        <v>11700</v>
      </c>
      <c r="D11" s="110">
        <f t="shared" si="1"/>
        <v>6300</v>
      </c>
      <c r="E11" s="220">
        <v>18000</v>
      </c>
    </row>
    <row r="12" spans="1:5">
      <c r="A12" s="109"/>
      <c r="B12" s="102" t="s">
        <v>952</v>
      </c>
      <c r="C12" s="110">
        <f t="shared" si="0"/>
        <v>13650</v>
      </c>
      <c r="D12" s="110">
        <f t="shared" si="1"/>
        <v>7349.9999999999991</v>
      </c>
      <c r="E12" s="220">
        <v>21000</v>
      </c>
    </row>
    <row r="13" spans="1:5">
      <c r="A13" s="109"/>
      <c r="B13" s="102" t="s">
        <v>1134</v>
      </c>
      <c r="C13" s="110">
        <f t="shared" si="0"/>
        <v>48750</v>
      </c>
      <c r="D13" s="110">
        <f t="shared" si="1"/>
        <v>26250</v>
      </c>
      <c r="E13" s="220">
        <v>75000</v>
      </c>
    </row>
    <row r="14" spans="1:5">
      <c r="A14" s="291">
        <v>2</v>
      </c>
      <c r="B14" s="122" t="s">
        <v>1149</v>
      </c>
      <c r="C14" s="110"/>
      <c r="D14" s="35"/>
      <c r="E14" s="218"/>
    </row>
    <row r="15" spans="1:5">
      <c r="A15" s="109"/>
      <c r="B15" s="122" t="s">
        <v>1135</v>
      </c>
      <c r="C15" s="110">
        <f t="shared" si="0"/>
        <v>39000</v>
      </c>
      <c r="D15" s="110">
        <f t="shared" si="1"/>
        <v>21000</v>
      </c>
      <c r="E15" s="220">
        <v>60000</v>
      </c>
    </row>
    <row r="16" spans="1:5">
      <c r="A16" s="291"/>
      <c r="B16" s="122" t="s">
        <v>1136</v>
      </c>
      <c r="C16" s="110">
        <f t="shared" si="0"/>
        <v>54600</v>
      </c>
      <c r="D16" s="110">
        <f t="shared" si="1"/>
        <v>29399.999999999996</v>
      </c>
      <c r="E16" s="220">
        <v>84000</v>
      </c>
    </row>
    <row r="17" spans="1:5">
      <c r="A17" s="291"/>
      <c r="B17" s="122" t="s">
        <v>1137</v>
      </c>
      <c r="C17" s="110">
        <f t="shared" si="0"/>
        <v>62400</v>
      </c>
      <c r="D17" s="110">
        <f t="shared" si="1"/>
        <v>33600</v>
      </c>
      <c r="E17" s="220">
        <v>96000</v>
      </c>
    </row>
    <row r="18" spans="1:5">
      <c r="A18" s="291"/>
      <c r="B18" s="122" t="s">
        <v>1138</v>
      </c>
      <c r="C18" s="110">
        <f t="shared" si="0"/>
        <v>78000</v>
      </c>
      <c r="D18" s="110">
        <f t="shared" si="1"/>
        <v>42000</v>
      </c>
      <c r="E18" s="220">
        <v>120000</v>
      </c>
    </row>
    <row r="19" spans="1:5">
      <c r="A19" s="291">
        <v>3</v>
      </c>
      <c r="B19" s="102" t="s">
        <v>959</v>
      </c>
      <c r="C19" s="110"/>
      <c r="D19" s="35"/>
      <c r="E19" s="218"/>
    </row>
    <row r="20" spans="1:5">
      <c r="A20" s="109"/>
      <c r="B20" s="102" t="s">
        <v>1139</v>
      </c>
      <c r="C20" s="110">
        <f t="shared" si="0"/>
        <v>13650</v>
      </c>
      <c r="D20" s="110">
        <f t="shared" si="1"/>
        <v>7349.9999999999991</v>
      </c>
      <c r="E20" s="220">
        <v>21000</v>
      </c>
    </row>
    <row r="21" spans="1:5">
      <c r="A21" s="263"/>
      <c r="B21" s="102" t="s">
        <v>1140</v>
      </c>
      <c r="C21" s="110">
        <f t="shared" si="0"/>
        <v>15600</v>
      </c>
      <c r="D21" s="110">
        <f t="shared" si="1"/>
        <v>8400</v>
      </c>
      <c r="E21" s="220">
        <v>24000</v>
      </c>
    </row>
    <row r="22" spans="1:5">
      <c r="A22" s="263"/>
      <c r="B22" s="102" t="s">
        <v>1141</v>
      </c>
      <c r="C22" s="110">
        <f t="shared" si="0"/>
        <v>19500</v>
      </c>
      <c r="D22" s="110">
        <f t="shared" si="1"/>
        <v>10500</v>
      </c>
      <c r="E22" s="220">
        <v>30000</v>
      </c>
    </row>
    <row r="23" spans="1:5">
      <c r="A23" s="263"/>
      <c r="B23" s="102" t="s">
        <v>1142</v>
      </c>
      <c r="C23" s="110">
        <f t="shared" si="0"/>
        <v>23400</v>
      </c>
      <c r="D23" s="110">
        <f t="shared" si="1"/>
        <v>12600</v>
      </c>
      <c r="E23" s="220">
        <v>36000</v>
      </c>
    </row>
    <row r="24" spans="1:5">
      <c r="A24" s="298" t="s">
        <v>514</v>
      </c>
      <c r="B24" s="299" t="s">
        <v>1150</v>
      </c>
      <c r="C24" s="110">
        <f t="shared" si="0"/>
        <v>39000</v>
      </c>
      <c r="D24" s="110">
        <f t="shared" si="1"/>
        <v>21000</v>
      </c>
      <c r="E24" s="220">
        <v>60000</v>
      </c>
    </row>
    <row r="25" spans="1:5">
      <c r="A25" s="298" t="s">
        <v>516</v>
      </c>
      <c r="B25" s="299" t="s">
        <v>1151</v>
      </c>
      <c r="C25" s="110">
        <f t="shared" si="0"/>
        <v>46800</v>
      </c>
      <c r="D25" s="110">
        <f t="shared" si="1"/>
        <v>25200</v>
      </c>
      <c r="E25" s="220">
        <v>72000</v>
      </c>
    </row>
    <row r="26" spans="1:5">
      <c r="A26" s="298" t="s">
        <v>518</v>
      </c>
      <c r="B26" s="299" t="s">
        <v>1152</v>
      </c>
      <c r="C26" s="110">
        <f t="shared" si="0"/>
        <v>58500</v>
      </c>
      <c r="D26" s="110">
        <f t="shared" si="1"/>
        <v>31499.999999999996</v>
      </c>
      <c r="E26" s="220">
        <v>90000</v>
      </c>
    </row>
    <row r="27" spans="1:5">
      <c r="A27" s="298" t="s">
        <v>520</v>
      </c>
      <c r="B27" s="299" t="s">
        <v>1153</v>
      </c>
      <c r="C27" s="110">
        <f t="shared" si="0"/>
        <v>70200</v>
      </c>
      <c r="D27" s="110">
        <f t="shared" si="1"/>
        <v>37800</v>
      </c>
      <c r="E27" s="220">
        <v>108000</v>
      </c>
    </row>
    <row r="28" spans="1:5">
      <c r="A28" s="298" t="s">
        <v>522</v>
      </c>
      <c r="B28" s="299" t="s">
        <v>1154</v>
      </c>
      <c r="C28" s="110">
        <f t="shared" si="0"/>
        <v>93600</v>
      </c>
      <c r="D28" s="110">
        <f t="shared" si="1"/>
        <v>50400</v>
      </c>
      <c r="E28" s="220">
        <v>144000</v>
      </c>
    </row>
    <row r="29" spans="1:5">
      <c r="A29" s="298" t="s">
        <v>525</v>
      </c>
      <c r="B29" s="299" t="s">
        <v>1155</v>
      </c>
      <c r="C29" s="110">
        <f t="shared" si="0"/>
        <v>117000</v>
      </c>
      <c r="D29" s="110">
        <f t="shared" si="1"/>
        <v>62999.999999999993</v>
      </c>
      <c r="E29" s="220">
        <v>180000</v>
      </c>
    </row>
    <row r="30" spans="1:5">
      <c r="A30" s="298" t="s">
        <v>527</v>
      </c>
      <c r="B30" s="299" t="s">
        <v>1156</v>
      </c>
      <c r="C30" s="110">
        <f t="shared" si="0"/>
        <v>31200</v>
      </c>
      <c r="D30" s="110">
        <f t="shared" si="1"/>
        <v>16800</v>
      </c>
      <c r="E30" s="220">
        <v>48000</v>
      </c>
    </row>
    <row r="31" spans="1:5">
      <c r="A31" s="298" t="s">
        <v>529</v>
      </c>
      <c r="B31" s="299" t="s">
        <v>1157</v>
      </c>
      <c r="C31" s="110">
        <f t="shared" si="0"/>
        <v>78000</v>
      </c>
      <c r="D31" s="110">
        <f t="shared" si="1"/>
        <v>42000</v>
      </c>
      <c r="E31" s="220">
        <v>120000</v>
      </c>
    </row>
    <row r="32" spans="1:5">
      <c r="A32" s="298" t="s">
        <v>531</v>
      </c>
      <c r="B32" s="300" t="s">
        <v>1158</v>
      </c>
      <c r="C32" s="110">
        <f t="shared" si="0"/>
        <v>117000</v>
      </c>
      <c r="D32" s="110">
        <f t="shared" si="1"/>
        <v>62999.999999999993</v>
      </c>
      <c r="E32" s="220">
        <v>180000</v>
      </c>
    </row>
    <row r="33" spans="1:5">
      <c r="A33" s="298" t="s">
        <v>533</v>
      </c>
      <c r="B33" s="299" t="s">
        <v>1159</v>
      </c>
      <c r="C33" s="110">
        <f t="shared" si="0"/>
        <v>54600</v>
      </c>
      <c r="D33" s="110">
        <f t="shared" si="1"/>
        <v>29399.999999999996</v>
      </c>
      <c r="E33" s="220">
        <v>84000</v>
      </c>
    </row>
    <row r="34" spans="1:5">
      <c r="A34" s="298" t="s">
        <v>535</v>
      </c>
      <c r="B34" s="299" t="s">
        <v>1160</v>
      </c>
      <c r="C34" s="110">
        <f t="shared" si="0"/>
        <v>234000</v>
      </c>
      <c r="D34" s="110">
        <f t="shared" si="1"/>
        <v>125999.99999999999</v>
      </c>
      <c r="E34" s="220">
        <v>360000</v>
      </c>
    </row>
    <row r="35" spans="1:5">
      <c r="A35" s="298" t="s">
        <v>537</v>
      </c>
      <c r="B35" s="299" t="s">
        <v>1161</v>
      </c>
      <c r="C35" s="110">
        <f t="shared" si="0"/>
        <v>234000</v>
      </c>
      <c r="D35" s="110">
        <f t="shared" si="1"/>
        <v>125999.99999999999</v>
      </c>
      <c r="E35" s="220">
        <v>360000</v>
      </c>
    </row>
    <row r="36" spans="1:5" ht="15.75" thickBot="1">
      <c r="A36" s="301" t="s">
        <v>539</v>
      </c>
      <c r="B36" s="294" t="s">
        <v>1162</v>
      </c>
      <c r="C36" s="113">
        <f t="shared" si="0"/>
        <v>23400</v>
      </c>
      <c r="D36" s="113">
        <f t="shared" si="1"/>
        <v>12600</v>
      </c>
      <c r="E36" s="226">
        <v>36000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6"/>
  <sheetViews>
    <sheetView view="pageBreakPreview" topLeftCell="A55" zoomScale="60" workbookViewId="0">
      <selection activeCell="F79" sqref="F79"/>
    </sheetView>
  </sheetViews>
  <sheetFormatPr defaultRowHeight="15"/>
  <cols>
    <col min="1" max="1" width="7.140625" customWidth="1"/>
    <col min="2" max="2" width="53.42578125" customWidth="1"/>
    <col min="3" max="3" width="11.85546875" customWidth="1"/>
    <col min="4" max="4" width="12.42578125" customWidth="1"/>
    <col min="5" max="5" width="12.28515625" customWidth="1"/>
    <col min="6" max="6" width="11.5703125" customWidth="1"/>
    <col min="7" max="7" width="12" customWidth="1"/>
    <col min="8" max="8" width="12.140625" customWidth="1"/>
    <col min="9" max="9" width="11.5703125" bestFit="1" customWidth="1"/>
    <col min="10" max="10" width="12.42578125" customWidth="1"/>
    <col min="11" max="11" width="11.7109375" customWidth="1"/>
  </cols>
  <sheetData>
    <row r="1" spans="1:11">
      <c r="A1" s="677" t="s">
        <v>85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</row>
    <row r="2" spans="1:11">
      <c r="A2" s="677" t="s">
        <v>1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</row>
    <row r="3" spans="1:11" ht="15.75" thickBot="1">
      <c r="A3" s="144"/>
      <c r="B3" s="144"/>
      <c r="C3" s="144"/>
      <c r="D3" s="144"/>
      <c r="E3" s="144"/>
      <c r="F3" s="144"/>
      <c r="G3" s="144"/>
      <c r="H3" s="144"/>
      <c r="I3" s="144"/>
      <c r="J3" s="144"/>
    </row>
    <row r="4" spans="1:11" ht="15.75" thickBot="1">
      <c r="A4" s="661" t="s">
        <v>86</v>
      </c>
      <c r="B4" s="664" t="s">
        <v>6</v>
      </c>
      <c r="C4" s="667" t="s">
        <v>87</v>
      </c>
      <c r="D4" s="668"/>
      <c r="E4" s="669"/>
      <c r="F4" s="667" t="s">
        <v>88</v>
      </c>
      <c r="G4" s="668"/>
      <c r="H4" s="669"/>
      <c r="I4" s="667" t="s">
        <v>89</v>
      </c>
      <c r="J4" s="668"/>
      <c r="K4" s="669"/>
    </row>
    <row r="5" spans="1:11">
      <c r="A5" s="662"/>
      <c r="B5" s="665"/>
      <c r="C5" s="670" t="s">
        <v>3</v>
      </c>
      <c r="D5" s="672" t="s">
        <v>4</v>
      </c>
      <c r="E5" s="674" t="s">
        <v>5</v>
      </c>
      <c r="F5" s="670" t="s">
        <v>3</v>
      </c>
      <c r="G5" s="672" t="s">
        <v>4</v>
      </c>
      <c r="H5" s="674" t="s">
        <v>5</v>
      </c>
      <c r="I5" s="670" t="s">
        <v>3</v>
      </c>
      <c r="J5" s="672" t="s">
        <v>4</v>
      </c>
      <c r="K5" s="674" t="s">
        <v>5</v>
      </c>
    </row>
    <row r="6" spans="1:11" ht="18.75" customHeight="1" thickBot="1">
      <c r="A6" s="663"/>
      <c r="B6" s="666"/>
      <c r="C6" s="671"/>
      <c r="D6" s="673"/>
      <c r="E6" s="675"/>
      <c r="F6" s="671"/>
      <c r="G6" s="673"/>
      <c r="H6" s="675"/>
      <c r="I6" s="671"/>
      <c r="J6" s="673"/>
      <c r="K6" s="675"/>
    </row>
    <row r="7" spans="1:11" ht="15" customHeight="1">
      <c r="A7" s="10">
        <v>1</v>
      </c>
      <c r="B7" s="11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>
      <c r="A8" s="168"/>
      <c r="B8" s="169"/>
      <c r="C8" s="169"/>
      <c r="D8" s="169"/>
      <c r="E8" s="169"/>
      <c r="F8" s="169"/>
      <c r="G8" s="169"/>
      <c r="H8" s="169"/>
      <c r="I8" s="169"/>
      <c r="J8" s="169"/>
      <c r="K8" s="172"/>
    </row>
    <row r="9" spans="1:11">
      <c r="A9" s="382" t="s">
        <v>572</v>
      </c>
      <c r="B9" s="442" t="s">
        <v>1939</v>
      </c>
      <c r="C9" s="427"/>
      <c r="D9" s="427"/>
      <c r="E9" s="427"/>
      <c r="F9" s="427"/>
      <c r="G9" s="427"/>
      <c r="H9" s="427"/>
      <c r="I9" s="427"/>
      <c r="J9" s="427"/>
      <c r="K9" s="428"/>
    </row>
    <row r="10" spans="1:11">
      <c r="A10" s="168"/>
      <c r="B10" s="427"/>
      <c r="C10" s="427"/>
      <c r="D10" s="427"/>
      <c r="E10" s="427"/>
      <c r="F10" s="427"/>
      <c r="G10" s="427"/>
      <c r="H10" s="427"/>
      <c r="I10" s="427"/>
      <c r="J10" s="427"/>
      <c r="K10" s="428"/>
    </row>
    <row r="11" spans="1:11">
      <c r="A11" s="168">
        <v>1</v>
      </c>
      <c r="B11" s="326" t="s">
        <v>1870</v>
      </c>
      <c r="C11" s="328">
        <v>3600</v>
      </c>
      <c r="D11" s="383">
        <f>E11-C11</f>
        <v>14400</v>
      </c>
      <c r="E11" s="328">
        <v>18000</v>
      </c>
      <c r="F11" s="328">
        <v>3600</v>
      </c>
      <c r="G11" s="383">
        <f>H11-F11</f>
        <v>14400</v>
      </c>
      <c r="H11" s="328">
        <v>18000</v>
      </c>
      <c r="I11" s="328">
        <v>3600</v>
      </c>
      <c r="J11" s="383">
        <f>K11-I11</f>
        <v>14400</v>
      </c>
      <c r="K11" s="384">
        <v>18000</v>
      </c>
    </row>
    <row r="12" spans="1:11">
      <c r="A12" s="168">
        <v>2</v>
      </c>
      <c r="B12" s="326" t="s">
        <v>1871</v>
      </c>
      <c r="C12" s="328">
        <v>3600</v>
      </c>
      <c r="D12" s="383">
        <f>E12-C12</f>
        <v>14400</v>
      </c>
      <c r="E12" s="328">
        <v>18000</v>
      </c>
      <c r="F12" s="328">
        <v>3600</v>
      </c>
      <c r="G12" s="383">
        <f>H12-F12</f>
        <v>14400</v>
      </c>
      <c r="H12" s="328">
        <v>18000</v>
      </c>
      <c r="I12" s="328">
        <v>3600</v>
      </c>
      <c r="J12" s="383">
        <f>K12-I12</f>
        <v>14400</v>
      </c>
      <c r="K12" s="384">
        <v>18000</v>
      </c>
    </row>
    <row r="13" spans="1:11">
      <c r="A13" s="168">
        <v>3</v>
      </c>
      <c r="B13" s="385" t="s">
        <v>1872</v>
      </c>
      <c r="C13" s="328">
        <v>7800</v>
      </c>
      <c r="D13" s="383">
        <f>E13-C13</f>
        <v>4200</v>
      </c>
      <c r="E13" s="328">
        <v>12000</v>
      </c>
      <c r="F13" s="328">
        <v>7800</v>
      </c>
      <c r="G13" s="383">
        <f>H13-F13</f>
        <v>4200</v>
      </c>
      <c r="H13" s="328">
        <v>12000</v>
      </c>
      <c r="I13" s="328">
        <v>7800</v>
      </c>
      <c r="J13" s="383">
        <f>K13-I13</f>
        <v>4200</v>
      </c>
      <c r="K13" s="384">
        <v>12000</v>
      </c>
    </row>
    <row r="14" spans="1:11">
      <c r="A14" s="168">
        <v>4</v>
      </c>
      <c r="B14" s="385" t="s">
        <v>1873</v>
      </c>
      <c r="C14" s="328">
        <v>12000</v>
      </c>
      <c r="D14" s="383">
        <f>E14-C14</f>
        <v>6000</v>
      </c>
      <c r="E14" s="328">
        <v>18000</v>
      </c>
      <c r="F14" s="328">
        <v>12000</v>
      </c>
      <c r="G14" s="383">
        <f>H14-F14</f>
        <v>6000</v>
      </c>
      <c r="H14" s="328">
        <v>18000</v>
      </c>
      <c r="I14" s="328">
        <v>12000</v>
      </c>
      <c r="J14" s="383">
        <f>K14-I14</f>
        <v>6000</v>
      </c>
      <c r="K14" s="384">
        <v>18000</v>
      </c>
    </row>
    <row r="15" spans="1:11">
      <c r="A15" s="168">
        <v>5</v>
      </c>
      <c r="B15" s="386" t="s">
        <v>1132</v>
      </c>
      <c r="C15" s="329"/>
      <c r="D15" s="329"/>
      <c r="E15" s="329"/>
      <c r="F15" s="329"/>
      <c r="G15" s="329"/>
      <c r="H15" s="329"/>
      <c r="I15" s="329"/>
      <c r="J15" s="329"/>
      <c r="K15" s="387"/>
    </row>
    <row r="16" spans="1:11">
      <c r="A16" s="168"/>
      <c r="B16" s="386" t="s">
        <v>950</v>
      </c>
      <c r="C16" s="328">
        <v>9600</v>
      </c>
      <c r="D16" s="383">
        <f t="shared" ref="D16:D24" si="0">E16-C16</f>
        <v>5400</v>
      </c>
      <c r="E16" s="328">
        <v>15000</v>
      </c>
      <c r="F16" s="328">
        <v>9600</v>
      </c>
      <c r="G16" s="383">
        <f t="shared" ref="G16:G24" si="1">H16-F16</f>
        <v>5400</v>
      </c>
      <c r="H16" s="328">
        <v>15000</v>
      </c>
      <c r="I16" s="328">
        <v>9600</v>
      </c>
      <c r="J16" s="383">
        <f t="shared" ref="J16:J24" si="2">K16-I16</f>
        <v>5400</v>
      </c>
      <c r="K16" s="384">
        <v>15000</v>
      </c>
    </row>
    <row r="17" spans="1:11">
      <c r="A17" s="168"/>
      <c r="B17" s="386" t="s">
        <v>1133</v>
      </c>
      <c r="C17" s="328">
        <v>12000</v>
      </c>
      <c r="D17" s="383">
        <f t="shared" si="0"/>
        <v>6000</v>
      </c>
      <c r="E17" s="328">
        <v>18000</v>
      </c>
      <c r="F17" s="328">
        <v>12000</v>
      </c>
      <c r="G17" s="383">
        <f t="shared" si="1"/>
        <v>6000</v>
      </c>
      <c r="H17" s="328">
        <v>18000</v>
      </c>
      <c r="I17" s="328">
        <v>12000</v>
      </c>
      <c r="J17" s="383">
        <f t="shared" si="2"/>
        <v>6000</v>
      </c>
      <c r="K17" s="384">
        <v>18000</v>
      </c>
    </row>
    <row r="18" spans="1:11">
      <c r="A18" s="168"/>
      <c r="B18" s="386" t="s">
        <v>952</v>
      </c>
      <c r="C18" s="328">
        <v>14400</v>
      </c>
      <c r="D18" s="383">
        <f t="shared" si="0"/>
        <v>6600</v>
      </c>
      <c r="E18" s="328">
        <v>21000</v>
      </c>
      <c r="F18" s="328">
        <v>14400</v>
      </c>
      <c r="G18" s="383">
        <f t="shared" si="1"/>
        <v>6600</v>
      </c>
      <c r="H18" s="328">
        <v>21000</v>
      </c>
      <c r="I18" s="328">
        <v>14400</v>
      </c>
      <c r="J18" s="383">
        <f t="shared" si="2"/>
        <v>6600</v>
      </c>
      <c r="K18" s="384">
        <v>21000</v>
      </c>
    </row>
    <row r="19" spans="1:11">
      <c r="A19" s="168"/>
      <c r="B19" s="386" t="s">
        <v>1134</v>
      </c>
      <c r="C19" s="328">
        <v>19200</v>
      </c>
      <c r="D19" s="383">
        <f t="shared" si="0"/>
        <v>10800</v>
      </c>
      <c r="E19" s="328">
        <v>30000</v>
      </c>
      <c r="F19" s="328">
        <v>19200</v>
      </c>
      <c r="G19" s="383">
        <f t="shared" si="1"/>
        <v>10800</v>
      </c>
      <c r="H19" s="328">
        <v>30000</v>
      </c>
      <c r="I19" s="328">
        <v>19200</v>
      </c>
      <c r="J19" s="383">
        <f t="shared" si="2"/>
        <v>10800</v>
      </c>
      <c r="K19" s="384">
        <v>30000</v>
      </c>
    </row>
    <row r="20" spans="1:11">
      <c r="A20" s="168">
        <v>6</v>
      </c>
      <c r="B20" s="388" t="s">
        <v>1875</v>
      </c>
      <c r="C20" s="328">
        <v>19200</v>
      </c>
      <c r="D20" s="383">
        <f t="shared" si="0"/>
        <v>10800</v>
      </c>
      <c r="E20" s="328">
        <v>30000</v>
      </c>
      <c r="F20" s="328">
        <v>19200</v>
      </c>
      <c r="G20" s="383">
        <f t="shared" si="1"/>
        <v>10800</v>
      </c>
      <c r="H20" s="328">
        <v>30000</v>
      </c>
      <c r="I20" s="328">
        <v>19200</v>
      </c>
      <c r="J20" s="383">
        <f t="shared" si="2"/>
        <v>10800</v>
      </c>
      <c r="K20" s="384">
        <v>30000</v>
      </c>
    </row>
    <row r="21" spans="1:11">
      <c r="A21" s="168">
        <v>7</v>
      </c>
      <c r="B21" s="388" t="s">
        <v>1876</v>
      </c>
      <c r="C21" s="328">
        <v>39000</v>
      </c>
      <c r="D21" s="383">
        <f t="shared" si="0"/>
        <v>21000</v>
      </c>
      <c r="E21" s="328">
        <v>60000</v>
      </c>
      <c r="F21" s="328">
        <v>39000</v>
      </c>
      <c r="G21" s="383">
        <f t="shared" si="1"/>
        <v>21000</v>
      </c>
      <c r="H21" s="328">
        <v>60000</v>
      </c>
      <c r="I21" s="328">
        <v>39000</v>
      </c>
      <c r="J21" s="383">
        <f t="shared" si="2"/>
        <v>21000</v>
      </c>
      <c r="K21" s="384">
        <v>60000</v>
      </c>
    </row>
    <row r="22" spans="1:11">
      <c r="A22" s="168">
        <v>8</v>
      </c>
      <c r="B22" s="388" t="s">
        <v>1877</v>
      </c>
      <c r="C22" s="328">
        <v>60000</v>
      </c>
      <c r="D22" s="383">
        <f t="shared" si="0"/>
        <v>30000</v>
      </c>
      <c r="E22" s="328">
        <v>90000</v>
      </c>
      <c r="F22" s="328">
        <v>60000</v>
      </c>
      <c r="G22" s="383">
        <f t="shared" si="1"/>
        <v>30000</v>
      </c>
      <c r="H22" s="328">
        <v>90000</v>
      </c>
      <c r="I22" s="328">
        <v>60000</v>
      </c>
      <c r="J22" s="383">
        <f t="shared" si="2"/>
        <v>30000</v>
      </c>
      <c r="K22" s="384">
        <v>90000</v>
      </c>
    </row>
    <row r="23" spans="1:11">
      <c r="A23" s="168">
        <v>9</v>
      </c>
      <c r="B23" s="326" t="s">
        <v>1878</v>
      </c>
      <c r="C23" s="328">
        <v>78000</v>
      </c>
      <c r="D23" s="383">
        <f t="shared" si="0"/>
        <v>42000</v>
      </c>
      <c r="E23" s="328">
        <v>120000</v>
      </c>
      <c r="F23" s="328">
        <v>78000</v>
      </c>
      <c r="G23" s="383">
        <f t="shared" si="1"/>
        <v>42000</v>
      </c>
      <c r="H23" s="328">
        <v>120000</v>
      </c>
      <c r="I23" s="328">
        <v>78000</v>
      </c>
      <c r="J23" s="383">
        <f t="shared" si="2"/>
        <v>42000</v>
      </c>
      <c r="K23" s="384">
        <v>120000</v>
      </c>
    </row>
    <row r="24" spans="1:11">
      <c r="A24" s="168">
        <v>10</v>
      </c>
      <c r="B24" s="326" t="s">
        <v>1879</v>
      </c>
      <c r="C24" s="328">
        <v>15600</v>
      </c>
      <c r="D24" s="383">
        <f t="shared" si="0"/>
        <v>8400</v>
      </c>
      <c r="E24" s="328">
        <v>24000</v>
      </c>
      <c r="F24" s="328">
        <v>15600</v>
      </c>
      <c r="G24" s="383">
        <f t="shared" si="1"/>
        <v>8400</v>
      </c>
      <c r="H24" s="328">
        <v>24000</v>
      </c>
      <c r="I24" s="328">
        <v>15600</v>
      </c>
      <c r="J24" s="383">
        <f t="shared" si="2"/>
        <v>8400</v>
      </c>
      <c r="K24" s="384">
        <v>24000</v>
      </c>
    </row>
    <row r="25" spans="1:11">
      <c r="A25" s="168">
        <v>11</v>
      </c>
      <c r="B25" s="386" t="s">
        <v>959</v>
      </c>
      <c r="C25" s="4"/>
      <c r="D25" s="4"/>
      <c r="E25" s="4"/>
      <c r="F25" s="4"/>
      <c r="G25" s="4"/>
      <c r="H25" s="4"/>
      <c r="I25" s="4"/>
      <c r="J25" s="4"/>
      <c r="K25" s="389"/>
    </row>
    <row r="26" spans="1:11">
      <c r="A26" s="168"/>
      <c r="B26" s="386" t="s">
        <v>1139</v>
      </c>
      <c r="C26" s="328">
        <v>14400</v>
      </c>
      <c r="D26" s="383">
        <f t="shared" ref="D26:D96" si="3">E26-C26</f>
        <v>6600</v>
      </c>
      <c r="E26" s="328">
        <v>21000</v>
      </c>
      <c r="F26" s="328">
        <v>14400</v>
      </c>
      <c r="G26" s="383">
        <f t="shared" ref="G26:G31" si="4">H26-F26</f>
        <v>6600</v>
      </c>
      <c r="H26" s="328">
        <v>21000</v>
      </c>
      <c r="I26" s="328">
        <v>14400</v>
      </c>
      <c r="J26" s="383">
        <f t="shared" ref="J26:J31" si="5">K26-I26</f>
        <v>6600</v>
      </c>
      <c r="K26" s="384">
        <v>21000</v>
      </c>
    </row>
    <row r="27" spans="1:11">
      <c r="A27" s="168"/>
      <c r="B27" s="386" t="s">
        <v>1140</v>
      </c>
      <c r="C27" s="328">
        <v>15000</v>
      </c>
      <c r="D27" s="383">
        <f t="shared" si="3"/>
        <v>9000</v>
      </c>
      <c r="E27" s="328">
        <v>24000</v>
      </c>
      <c r="F27" s="328">
        <v>15000</v>
      </c>
      <c r="G27" s="383">
        <f t="shared" si="4"/>
        <v>9000</v>
      </c>
      <c r="H27" s="328">
        <v>24000</v>
      </c>
      <c r="I27" s="328">
        <v>15000</v>
      </c>
      <c r="J27" s="383">
        <f t="shared" si="5"/>
        <v>9000</v>
      </c>
      <c r="K27" s="384">
        <v>24000</v>
      </c>
    </row>
    <row r="28" spans="1:11">
      <c r="A28" s="168"/>
      <c r="B28" s="386" t="s">
        <v>1141</v>
      </c>
      <c r="C28" s="328">
        <v>19200</v>
      </c>
      <c r="D28" s="383">
        <f t="shared" si="3"/>
        <v>10800</v>
      </c>
      <c r="E28" s="328">
        <v>30000</v>
      </c>
      <c r="F28" s="328">
        <v>19200</v>
      </c>
      <c r="G28" s="383">
        <f t="shared" si="4"/>
        <v>10800</v>
      </c>
      <c r="H28" s="328">
        <v>30000</v>
      </c>
      <c r="I28" s="328">
        <v>19200</v>
      </c>
      <c r="J28" s="383">
        <f t="shared" si="5"/>
        <v>10800</v>
      </c>
      <c r="K28" s="384">
        <v>30000</v>
      </c>
    </row>
    <row r="29" spans="1:11">
      <c r="A29" s="168"/>
      <c r="B29" s="386" t="s">
        <v>1142</v>
      </c>
      <c r="C29" s="328">
        <v>22800</v>
      </c>
      <c r="D29" s="383">
        <f t="shared" si="3"/>
        <v>13200</v>
      </c>
      <c r="E29" s="328">
        <v>36000</v>
      </c>
      <c r="F29" s="328">
        <v>22800</v>
      </c>
      <c r="G29" s="383">
        <f t="shared" si="4"/>
        <v>13200</v>
      </c>
      <c r="H29" s="328">
        <v>36000</v>
      </c>
      <c r="I29" s="328">
        <v>22800</v>
      </c>
      <c r="J29" s="383">
        <f t="shared" si="5"/>
        <v>13200</v>
      </c>
      <c r="K29" s="384">
        <v>36000</v>
      </c>
    </row>
    <row r="30" spans="1:11">
      <c r="A30" s="168">
        <v>12</v>
      </c>
      <c r="B30" s="326" t="s">
        <v>1880</v>
      </c>
      <c r="C30" s="328">
        <v>12000</v>
      </c>
      <c r="D30" s="383">
        <f t="shared" si="3"/>
        <v>6000</v>
      </c>
      <c r="E30" s="328">
        <v>18000</v>
      </c>
      <c r="F30" s="328">
        <v>12000</v>
      </c>
      <c r="G30" s="383">
        <f t="shared" si="4"/>
        <v>6000</v>
      </c>
      <c r="H30" s="328">
        <v>18000</v>
      </c>
      <c r="I30" s="328">
        <v>12000</v>
      </c>
      <c r="J30" s="383">
        <f t="shared" si="5"/>
        <v>6000</v>
      </c>
      <c r="K30" s="384">
        <v>18000</v>
      </c>
    </row>
    <row r="31" spans="1:11">
      <c r="A31" s="168">
        <v>13</v>
      </c>
      <c r="B31" s="326" t="s">
        <v>1881</v>
      </c>
      <c r="C31" s="328">
        <v>6000</v>
      </c>
      <c r="D31" s="383">
        <f t="shared" si="3"/>
        <v>3000</v>
      </c>
      <c r="E31" s="328">
        <v>9000</v>
      </c>
      <c r="F31" s="328">
        <v>6000</v>
      </c>
      <c r="G31" s="383">
        <f t="shared" si="4"/>
        <v>3000</v>
      </c>
      <c r="H31" s="328">
        <v>9000</v>
      </c>
      <c r="I31" s="328">
        <v>6000</v>
      </c>
      <c r="J31" s="383">
        <f t="shared" si="5"/>
        <v>3000</v>
      </c>
      <c r="K31" s="384">
        <v>9000</v>
      </c>
    </row>
    <row r="32" spans="1:11">
      <c r="A32" s="168">
        <v>14</v>
      </c>
      <c r="B32" s="427" t="s">
        <v>1882</v>
      </c>
      <c r="C32" s="429">
        <v>11430</v>
      </c>
      <c r="D32" s="429">
        <v>7640</v>
      </c>
      <c r="E32" s="431">
        <f>C32+D32</f>
        <v>19070</v>
      </c>
      <c r="F32" s="429">
        <v>11430</v>
      </c>
      <c r="G32" s="429">
        <v>7640</v>
      </c>
      <c r="H32" s="431">
        <f>F32+G32</f>
        <v>19070</v>
      </c>
      <c r="I32" s="429">
        <v>11430</v>
      </c>
      <c r="J32" s="429">
        <v>7640</v>
      </c>
      <c r="K32" s="432">
        <f>I32+J32</f>
        <v>19070</v>
      </c>
    </row>
    <row r="33" spans="1:11">
      <c r="A33" s="168">
        <v>15</v>
      </c>
      <c r="B33" s="427" t="s">
        <v>1883</v>
      </c>
      <c r="C33" s="429">
        <v>5860</v>
      </c>
      <c r="D33" s="429">
        <v>3920</v>
      </c>
      <c r="E33" s="431">
        <f>C33+D33</f>
        <v>9780</v>
      </c>
      <c r="F33" s="429">
        <v>5860</v>
      </c>
      <c r="G33" s="429">
        <v>3920</v>
      </c>
      <c r="H33" s="431">
        <f>F33+G33</f>
        <v>9780</v>
      </c>
      <c r="I33" s="429">
        <v>5860</v>
      </c>
      <c r="J33" s="429">
        <v>3920</v>
      </c>
      <c r="K33" s="432">
        <f>I33+J33</f>
        <v>9780</v>
      </c>
    </row>
    <row r="34" spans="1:11">
      <c r="A34" s="168">
        <v>16</v>
      </c>
      <c r="B34" s="427" t="s">
        <v>1884</v>
      </c>
      <c r="C34" s="429">
        <v>2423</v>
      </c>
      <c r="D34" s="429">
        <v>1600</v>
      </c>
      <c r="E34" s="431">
        <f>C34+D34</f>
        <v>4023</v>
      </c>
      <c r="F34" s="429">
        <v>2423</v>
      </c>
      <c r="G34" s="429">
        <v>1600</v>
      </c>
      <c r="H34" s="431">
        <f>F34+G34</f>
        <v>4023</v>
      </c>
      <c r="I34" s="429">
        <v>2423</v>
      </c>
      <c r="J34" s="429">
        <v>1600</v>
      </c>
      <c r="K34" s="432">
        <f>I34+J34</f>
        <v>4023</v>
      </c>
    </row>
    <row r="35" spans="1:11">
      <c r="A35" s="168">
        <v>17</v>
      </c>
      <c r="B35" s="427" t="s">
        <v>1885</v>
      </c>
      <c r="C35" s="429">
        <v>750</v>
      </c>
      <c r="D35" s="429">
        <v>520</v>
      </c>
      <c r="E35" s="431">
        <f>C35+D35</f>
        <v>1270</v>
      </c>
      <c r="F35" s="429">
        <v>750</v>
      </c>
      <c r="G35" s="429">
        <v>520</v>
      </c>
      <c r="H35" s="431">
        <f>F35+G35</f>
        <v>1270</v>
      </c>
      <c r="I35" s="429">
        <v>750</v>
      </c>
      <c r="J35" s="429">
        <v>520</v>
      </c>
      <c r="K35" s="432">
        <f>I35+J35</f>
        <v>1270</v>
      </c>
    </row>
    <row r="36" spans="1:11">
      <c r="A36" s="168">
        <v>18</v>
      </c>
      <c r="B36" s="427" t="s">
        <v>1886</v>
      </c>
      <c r="C36" s="429">
        <f>40%*E36</f>
        <v>144000</v>
      </c>
      <c r="D36" s="429">
        <f>60%*E36</f>
        <v>216000</v>
      </c>
      <c r="E36" s="431">
        <f>(20%*300000)+300000</f>
        <v>360000</v>
      </c>
      <c r="F36" s="429">
        <f>40%*H36</f>
        <v>144000</v>
      </c>
      <c r="G36" s="429">
        <f>60%*H36</f>
        <v>216000</v>
      </c>
      <c r="H36" s="431">
        <f>(20%*300000)+300000</f>
        <v>360000</v>
      </c>
      <c r="I36" s="429">
        <f>40%*K36</f>
        <v>144000</v>
      </c>
      <c r="J36" s="429">
        <f>60%*K36</f>
        <v>216000</v>
      </c>
      <c r="K36" s="432">
        <f>(20%*300000)+300000</f>
        <v>360000</v>
      </c>
    </row>
    <row r="37" spans="1:11">
      <c r="A37" s="168">
        <v>19</v>
      </c>
      <c r="B37" s="391" t="s">
        <v>1887</v>
      </c>
      <c r="C37" s="429">
        <v>26050</v>
      </c>
      <c r="D37" s="429">
        <v>17360</v>
      </c>
      <c r="E37" s="431">
        <f t="shared" ref="E37:E45" si="6">C37+D37</f>
        <v>43410</v>
      </c>
      <c r="F37" s="429">
        <v>26050</v>
      </c>
      <c r="G37" s="429">
        <v>17360</v>
      </c>
      <c r="H37" s="431">
        <f t="shared" ref="H37:H45" si="7">F37+G37</f>
        <v>43410</v>
      </c>
      <c r="I37" s="429">
        <v>26050</v>
      </c>
      <c r="J37" s="429">
        <v>17360</v>
      </c>
      <c r="K37" s="432">
        <f t="shared" ref="K37:K45" si="8">I37+J37</f>
        <v>43410</v>
      </c>
    </row>
    <row r="38" spans="1:11">
      <c r="A38" s="168">
        <v>20</v>
      </c>
      <c r="B38" s="392" t="s">
        <v>1170</v>
      </c>
      <c r="C38" s="429">
        <v>124302</v>
      </c>
      <c r="D38" s="429">
        <f>40*2072</f>
        <v>82880</v>
      </c>
      <c r="E38" s="431">
        <f t="shared" si="6"/>
        <v>207182</v>
      </c>
      <c r="F38" s="429">
        <v>124302</v>
      </c>
      <c r="G38" s="429">
        <f>40*2072</f>
        <v>82880</v>
      </c>
      <c r="H38" s="431">
        <f t="shared" si="7"/>
        <v>207182</v>
      </c>
      <c r="I38" s="429">
        <v>124302</v>
      </c>
      <c r="J38" s="429">
        <f>40*2072</f>
        <v>82880</v>
      </c>
      <c r="K38" s="432">
        <f t="shared" si="8"/>
        <v>207182</v>
      </c>
    </row>
    <row r="39" spans="1:11">
      <c r="A39" s="168">
        <v>21</v>
      </c>
      <c r="B39" s="433" t="s">
        <v>1888</v>
      </c>
      <c r="C39" s="439">
        <v>1376425</v>
      </c>
      <c r="D39" s="440">
        <f>60*34410</f>
        <v>2064600</v>
      </c>
      <c r="E39" s="439">
        <f t="shared" si="6"/>
        <v>3441025</v>
      </c>
      <c r="F39" s="439">
        <v>1376425</v>
      </c>
      <c r="G39" s="440">
        <f>60*34410</f>
        <v>2064600</v>
      </c>
      <c r="H39" s="439">
        <f t="shared" si="7"/>
        <v>3441025</v>
      </c>
      <c r="I39" s="439">
        <v>1376425</v>
      </c>
      <c r="J39" s="440">
        <f>60*34410</f>
        <v>2064600</v>
      </c>
      <c r="K39" s="441">
        <f t="shared" si="8"/>
        <v>3441025</v>
      </c>
    </row>
    <row r="40" spans="1:11">
      <c r="A40" s="168">
        <v>22</v>
      </c>
      <c r="B40" s="427" t="s">
        <v>1889</v>
      </c>
      <c r="C40" s="429">
        <v>2620</v>
      </c>
      <c r="D40" s="429">
        <v>1760</v>
      </c>
      <c r="E40" s="431">
        <f t="shared" si="6"/>
        <v>4380</v>
      </c>
      <c r="F40" s="429">
        <v>2620</v>
      </c>
      <c r="G40" s="429">
        <v>1760</v>
      </c>
      <c r="H40" s="431">
        <f t="shared" si="7"/>
        <v>4380</v>
      </c>
      <c r="I40" s="429">
        <v>2620</v>
      </c>
      <c r="J40" s="429">
        <v>1760</v>
      </c>
      <c r="K40" s="432">
        <f t="shared" si="8"/>
        <v>4380</v>
      </c>
    </row>
    <row r="41" spans="1:11">
      <c r="A41" s="168">
        <v>23</v>
      </c>
      <c r="B41" s="427" t="s">
        <v>1890</v>
      </c>
      <c r="C41" s="429">
        <v>13865</v>
      </c>
      <c r="D41" s="429">
        <v>9240</v>
      </c>
      <c r="E41" s="431">
        <f t="shared" si="6"/>
        <v>23105</v>
      </c>
      <c r="F41" s="429">
        <v>13865</v>
      </c>
      <c r="G41" s="429">
        <v>9240</v>
      </c>
      <c r="H41" s="431">
        <f t="shared" si="7"/>
        <v>23105</v>
      </c>
      <c r="I41" s="429">
        <v>13865</v>
      </c>
      <c r="J41" s="429">
        <v>9240</v>
      </c>
      <c r="K41" s="432">
        <f t="shared" si="8"/>
        <v>23105</v>
      </c>
    </row>
    <row r="42" spans="1:11">
      <c r="A42" s="168">
        <v>24</v>
      </c>
      <c r="B42" s="427" t="s">
        <v>1891</v>
      </c>
      <c r="C42" s="429">
        <v>18075</v>
      </c>
      <c r="D42" s="429">
        <v>12040</v>
      </c>
      <c r="E42" s="431">
        <f t="shared" si="6"/>
        <v>30115</v>
      </c>
      <c r="F42" s="429">
        <v>18075</v>
      </c>
      <c r="G42" s="429">
        <v>12040</v>
      </c>
      <c r="H42" s="431">
        <f t="shared" si="7"/>
        <v>30115</v>
      </c>
      <c r="I42" s="429">
        <v>18075</v>
      </c>
      <c r="J42" s="429">
        <v>12040</v>
      </c>
      <c r="K42" s="432">
        <f t="shared" si="8"/>
        <v>30115</v>
      </c>
    </row>
    <row r="43" spans="1:11">
      <c r="A43" s="168">
        <v>25</v>
      </c>
      <c r="B43" s="427" t="s">
        <v>1892</v>
      </c>
      <c r="C43" s="429">
        <v>3795</v>
      </c>
      <c r="D43" s="429">
        <v>2520</v>
      </c>
      <c r="E43" s="431">
        <f t="shared" si="6"/>
        <v>6315</v>
      </c>
      <c r="F43" s="429">
        <v>3795</v>
      </c>
      <c r="G43" s="429">
        <v>2520</v>
      </c>
      <c r="H43" s="431">
        <f t="shared" si="7"/>
        <v>6315</v>
      </c>
      <c r="I43" s="429">
        <v>3795</v>
      </c>
      <c r="J43" s="429">
        <v>2520</v>
      </c>
      <c r="K43" s="432">
        <f t="shared" si="8"/>
        <v>6315</v>
      </c>
    </row>
    <row r="44" spans="1:11">
      <c r="A44" s="168">
        <v>26</v>
      </c>
      <c r="B44" s="427" t="s">
        <v>1893</v>
      </c>
      <c r="C44" s="429">
        <v>1958</v>
      </c>
      <c r="D44" s="434">
        <f>40*33</f>
        <v>1320</v>
      </c>
      <c r="E44" s="435">
        <f t="shared" si="6"/>
        <v>3278</v>
      </c>
      <c r="F44" s="429">
        <v>1958</v>
      </c>
      <c r="G44" s="434">
        <f>40*33</f>
        <v>1320</v>
      </c>
      <c r="H44" s="435">
        <f t="shared" si="7"/>
        <v>3278</v>
      </c>
      <c r="I44" s="429">
        <v>1958</v>
      </c>
      <c r="J44" s="434">
        <f>40*33</f>
        <v>1320</v>
      </c>
      <c r="K44" s="436">
        <f t="shared" si="8"/>
        <v>3278</v>
      </c>
    </row>
    <row r="45" spans="1:11">
      <c r="A45" s="749">
        <v>27</v>
      </c>
      <c r="B45" s="750" t="s">
        <v>1894</v>
      </c>
      <c r="C45" s="751">
        <v>1958</v>
      </c>
      <c r="D45" s="752">
        <f>40*33</f>
        <v>1320</v>
      </c>
      <c r="E45" s="753">
        <f t="shared" si="6"/>
        <v>3278</v>
      </c>
      <c r="F45" s="751">
        <v>1958</v>
      </c>
      <c r="G45" s="752">
        <f>40*33</f>
        <v>1320</v>
      </c>
      <c r="H45" s="753">
        <f t="shared" si="7"/>
        <v>3278</v>
      </c>
      <c r="I45" s="751">
        <v>1958</v>
      </c>
      <c r="J45" s="752">
        <f>40*33</f>
        <v>1320</v>
      </c>
      <c r="K45" s="754">
        <f t="shared" si="8"/>
        <v>3278</v>
      </c>
    </row>
    <row r="46" spans="1:11">
      <c r="A46" s="168">
        <v>28</v>
      </c>
      <c r="B46" s="385" t="s">
        <v>1895</v>
      </c>
      <c r="C46" s="328">
        <v>3600</v>
      </c>
      <c r="D46" s="396">
        <f t="shared" si="3"/>
        <v>2400</v>
      </c>
      <c r="E46" s="397">
        <v>6000</v>
      </c>
      <c r="F46" s="328">
        <v>3600</v>
      </c>
      <c r="G46" s="396">
        <f t="shared" ref="G46:G52" si="9">H46-F46</f>
        <v>2400</v>
      </c>
      <c r="H46" s="397">
        <v>6000</v>
      </c>
      <c r="I46" s="328">
        <v>3600</v>
      </c>
      <c r="J46" s="396">
        <f t="shared" ref="J46:J52" si="10">K46-I46</f>
        <v>2400</v>
      </c>
      <c r="K46" s="398">
        <v>6000</v>
      </c>
    </row>
    <row r="47" spans="1:11">
      <c r="A47" s="168">
        <v>29</v>
      </c>
      <c r="B47" s="385" t="s">
        <v>1896</v>
      </c>
      <c r="C47" s="328">
        <v>3600</v>
      </c>
      <c r="D47" s="396">
        <f t="shared" si="3"/>
        <v>2400</v>
      </c>
      <c r="E47" s="397">
        <v>6000</v>
      </c>
      <c r="F47" s="328">
        <v>3600</v>
      </c>
      <c r="G47" s="396">
        <f t="shared" si="9"/>
        <v>2400</v>
      </c>
      <c r="H47" s="397">
        <v>6000</v>
      </c>
      <c r="I47" s="328">
        <v>3600</v>
      </c>
      <c r="J47" s="396">
        <f t="shared" si="10"/>
        <v>2400</v>
      </c>
      <c r="K47" s="398">
        <v>6000</v>
      </c>
    </row>
    <row r="48" spans="1:11">
      <c r="A48" s="168">
        <v>30</v>
      </c>
      <c r="B48" s="385" t="s">
        <v>1897</v>
      </c>
      <c r="C48" s="328">
        <v>3600</v>
      </c>
      <c r="D48" s="396">
        <f t="shared" si="3"/>
        <v>2400</v>
      </c>
      <c r="E48" s="397">
        <v>6000</v>
      </c>
      <c r="F48" s="328">
        <v>3600</v>
      </c>
      <c r="G48" s="396">
        <f t="shared" si="9"/>
        <v>2400</v>
      </c>
      <c r="H48" s="397">
        <v>6000</v>
      </c>
      <c r="I48" s="328">
        <v>3600</v>
      </c>
      <c r="J48" s="396">
        <f t="shared" si="10"/>
        <v>2400</v>
      </c>
      <c r="K48" s="398">
        <v>6000</v>
      </c>
    </row>
    <row r="49" spans="1:11">
      <c r="A49" s="168">
        <v>31</v>
      </c>
      <c r="B49" s="385" t="s">
        <v>1898</v>
      </c>
      <c r="C49" s="328">
        <v>3600</v>
      </c>
      <c r="D49" s="396">
        <f t="shared" si="3"/>
        <v>2400</v>
      </c>
      <c r="E49" s="397">
        <v>6000</v>
      </c>
      <c r="F49" s="328">
        <v>3600</v>
      </c>
      <c r="G49" s="396">
        <f t="shared" si="9"/>
        <v>2400</v>
      </c>
      <c r="H49" s="397">
        <v>6000</v>
      </c>
      <c r="I49" s="328">
        <v>3600</v>
      </c>
      <c r="J49" s="396">
        <f t="shared" si="10"/>
        <v>2400</v>
      </c>
      <c r="K49" s="398">
        <v>6000</v>
      </c>
    </row>
    <row r="50" spans="1:11">
      <c r="A50" s="168">
        <v>32</v>
      </c>
      <c r="B50" s="326" t="s">
        <v>1899</v>
      </c>
      <c r="C50" s="328">
        <v>3600</v>
      </c>
      <c r="D50" s="396">
        <f t="shared" si="3"/>
        <v>2400</v>
      </c>
      <c r="E50" s="397">
        <v>6000</v>
      </c>
      <c r="F50" s="328">
        <v>3600</v>
      </c>
      <c r="G50" s="396">
        <f t="shared" si="9"/>
        <v>2400</v>
      </c>
      <c r="H50" s="397">
        <v>6000</v>
      </c>
      <c r="I50" s="328">
        <v>3600</v>
      </c>
      <c r="J50" s="396">
        <f t="shared" si="10"/>
        <v>2400</v>
      </c>
      <c r="K50" s="398">
        <v>6000</v>
      </c>
    </row>
    <row r="51" spans="1:11">
      <c r="A51" s="168">
        <v>33</v>
      </c>
      <c r="B51" s="326" t="s">
        <v>1900</v>
      </c>
      <c r="C51" s="328">
        <v>12000</v>
      </c>
      <c r="D51" s="396">
        <f t="shared" si="3"/>
        <v>6000</v>
      </c>
      <c r="E51" s="397">
        <v>18000</v>
      </c>
      <c r="F51" s="328">
        <v>12000</v>
      </c>
      <c r="G51" s="396">
        <f t="shared" si="9"/>
        <v>6000</v>
      </c>
      <c r="H51" s="397">
        <v>18000</v>
      </c>
      <c r="I51" s="328">
        <v>12000</v>
      </c>
      <c r="J51" s="396">
        <f t="shared" si="10"/>
        <v>6000</v>
      </c>
      <c r="K51" s="398">
        <v>18000</v>
      </c>
    </row>
    <row r="52" spans="1:11">
      <c r="A52" s="168">
        <v>34</v>
      </c>
      <c r="B52" s="326" t="s">
        <v>1901</v>
      </c>
      <c r="C52" s="328">
        <v>3600</v>
      </c>
      <c r="D52" s="396">
        <f t="shared" si="3"/>
        <v>2400</v>
      </c>
      <c r="E52" s="397">
        <v>6000</v>
      </c>
      <c r="F52" s="328">
        <v>3600</v>
      </c>
      <c r="G52" s="396">
        <f t="shared" si="9"/>
        <v>2400</v>
      </c>
      <c r="H52" s="397">
        <v>6000</v>
      </c>
      <c r="I52" s="328">
        <v>3600</v>
      </c>
      <c r="J52" s="396">
        <f t="shared" si="10"/>
        <v>2400</v>
      </c>
      <c r="K52" s="398">
        <v>6000</v>
      </c>
    </row>
    <row r="53" spans="1:11">
      <c r="A53" s="168">
        <v>35</v>
      </c>
      <c r="B53" s="326" t="s">
        <v>172</v>
      </c>
      <c r="C53" s="328">
        <v>4800</v>
      </c>
      <c r="D53" s="396">
        <f t="shared" si="3"/>
        <v>7200</v>
      </c>
      <c r="E53" s="397">
        <v>12000</v>
      </c>
      <c r="F53" s="328">
        <v>4800</v>
      </c>
      <c r="G53" s="396">
        <f t="shared" ref="G53:G58" si="11">H53-F53</f>
        <v>7200</v>
      </c>
      <c r="H53" s="397">
        <v>12000</v>
      </c>
      <c r="I53" s="328">
        <v>4800</v>
      </c>
      <c r="J53" s="396">
        <f t="shared" ref="J53:J58" si="12">K53-I53</f>
        <v>7200</v>
      </c>
      <c r="K53" s="398">
        <v>12000</v>
      </c>
    </row>
    <row r="54" spans="1:11">
      <c r="A54" s="168">
        <v>36</v>
      </c>
      <c r="B54" s="399" t="s">
        <v>1165</v>
      </c>
      <c r="C54" s="328">
        <v>19800</v>
      </c>
      <c r="D54" s="396">
        <f t="shared" si="3"/>
        <v>10200</v>
      </c>
      <c r="E54" s="397">
        <v>30000</v>
      </c>
      <c r="F54" s="328">
        <v>19800</v>
      </c>
      <c r="G54" s="396">
        <f t="shared" si="11"/>
        <v>10200</v>
      </c>
      <c r="H54" s="397">
        <v>30000</v>
      </c>
      <c r="I54" s="328">
        <v>19800</v>
      </c>
      <c r="J54" s="396">
        <f t="shared" si="12"/>
        <v>10200</v>
      </c>
      <c r="K54" s="398">
        <v>30000</v>
      </c>
    </row>
    <row r="55" spans="1:11">
      <c r="A55" s="168">
        <v>37</v>
      </c>
      <c r="B55" s="326" t="s">
        <v>1902</v>
      </c>
      <c r="C55" s="328">
        <v>9600</v>
      </c>
      <c r="D55" s="396">
        <f t="shared" si="3"/>
        <v>8400</v>
      </c>
      <c r="E55" s="397">
        <v>18000</v>
      </c>
      <c r="F55" s="328">
        <v>9600</v>
      </c>
      <c r="G55" s="396">
        <f t="shared" si="11"/>
        <v>8400</v>
      </c>
      <c r="H55" s="397">
        <v>18000</v>
      </c>
      <c r="I55" s="328">
        <v>9600</v>
      </c>
      <c r="J55" s="396">
        <f t="shared" si="12"/>
        <v>8400</v>
      </c>
      <c r="K55" s="398">
        <v>18000</v>
      </c>
    </row>
    <row r="56" spans="1:11">
      <c r="A56" s="168">
        <v>38</v>
      </c>
      <c r="B56" s="326" t="s">
        <v>2085</v>
      </c>
      <c r="C56" s="328">
        <v>4800</v>
      </c>
      <c r="D56" s="396">
        <f t="shared" ref="D56" si="13">E56-C56</f>
        <v>7200</v>
      </c>
      <c r="E56" s="397">
        <v>12000</v>
      </c>
      <c r="F56" s="328">
        <v>4800</v>
      </c>
      <c r="G56" s="396">
        <f t="shared" si="11"/>
        <v>7200</v>
      </c>
      <c r="H56" s="397">
        <v>12000</v>
      </c>
      <c r="I56" s="328">
        <v>4800</v>
      </c>
      <c r="J56" s="396">
        <f t="shared" si="12"/>
        <v>7200</v>
      </c>
      <c r="K56" s="398">
        <v>12000</v>
      </c>
    </row>
    <row r="57" spans="1:11">
      <c r="A57" s="168">
        <v>39</v>
      </c>
      <c r="B57" s="326" t="s">
        <v>1903</v>
      </c>
      <c r="C57" s="328">
        <v>4800</v>
      </c>
      <c r="D57" s="396">
        <f t="shared" si="3"/>
        <v>7200</v>
      </c>
      <c r="E57" s="397">
        <v>12000</v>
      </c>
      <c r="F57" s="328">
        <v>4800</v>
      </c>
      <c r="G57" s="396">
        <f t="shared" si="11"/>
        <v>7200</v>
      </c>
      <c r="H57" s="397">
        <v>12000</v>
      </c>
      <c r="I57" s="328">
        <v>4800</v>
      </c>
      <c r="J57" s="396">
        <f t="shared" si="12"/>
        <v>7200</v>
      </c>
      <c r="K57" s="398">
        <v>12000</v>
      </c>
    </row>
    <row r="58" spans="1:11">
      <c r="A58" s="168">
        <v>40</v>
      </c>
      <c r="B58" s="326" t="s">
        <v>1904</v>
      </c>
      <c r="C58" s="328">
        <v>4800</v>
      </c>
      <c r="D58" s="396">
        <f t="shared" si="3"/>
        <v>7200</v>
      </c>
      <c r="E58" s="397">
        <v>12000</v>
      </c>
      <c r="F58" s="328">
        <v>4800</v>
      </c>
      <c r="G58" s="396">
        <f t="shared" si="11"/>
        <v>7200</v>
      </c>
      <c r="H58" s="397">
        <v>12000</v>
      </c>
      <c r="I58" s="328">
        <v>4800</v>
      </c>
      <c r="J58" s="396">
        <f t="shared" si="12"/>
        <v>7200</v>
      </c>
      <c r="K58" s="398">
        <v>12000</v>
      </c>
    </row>
    <row r="59" spans="1:11">
      <c r="A59" s="168">
        <v>41</v>
      </c>
      <c r="B59" s="427" t="s">
        <v>1905</v>
      </c>
      <c r="C59" s="397">
        <v>181527</v>
      </c>
      <c r="D59" s="429">
        <f>60*4538</f>
        <v>272280</v>
      </c>
      <c r="E59" s="437">
        <f>D59+C59</f>
        <v>453807</v>
      </c>
      <c r="F59" s="397">
        <v>181527</v>
      </c>
      <c r="G59" s="429">
        <f>60*4538</f>
        <v>272280</v>
      </c>
      <c r="H59" s="437">
        <f>G59+F59</f>
        <v>453807</v>
      </c>
      <c r="I59" s="397">
        <v>181527</v>
      </c>
      <c r="J59" s="429">
        <f>60*4538</f>
        <v>272280</v>
      </c>
      <c r="K59" s="438">
        <f>J59+I59</f>
        <v>453807</v>
      </c>
    </row>
    <row r="60" spans="1:11">
      <c r="A60" s="168">
        <v>42</v>
      </c>
      <c r="B60" s="427" t="s">
        <v>1906</v>
      </c>
      <c r="C60" s="429">
        <v>9445</v>
      </c>
      <c r="D60" s="429">
        <v>6280</v>
      </c>
      <c r="E60" s="431">
        <f>C60+D60</f>
        <v>15725</v>
      </c>
      <c r="F60" s="429">
        <v>9445</v>
      </c>
      <c r="G60" s="429">
        <v>6280</v>
      </c>
      <c r="H60" s="431">
        <f>F60+G60</f>
        <v>15725</v>
      </c>
      <c r="I60" s="429">
        <v>9445</v>
      </c>
      <c r="J60" s="429">
        <v>6280</v>
      </c>
      <c r="K60" s="432">
        <f>I60+J60</f>
        <v>15725</v>
      </c>
    </row>
    <row r="61" spans="1:11">
      <c r="A61" s="168">
        <v>43</v>
      </c>
      <c r="B61" s="427" t="s">
        <v>1907</v>
      </c>
      <c r="C61" s="429">
        <v>3140</v>
      </c>
      <c r="D61" s="429">
        <v>2080</v>
      </c>
      <c r="E61" s="431">
        <f>C61+D61</f>
        <v>5220</v>
      </c>
      <c r="F61" s="429">
        <v>3140</v>
      </c>
      <c r="G61" s="429">
        <v>2080</v>
      </c>
      <c r="H61" s="431">
        <f>F61+G61</f>
        <v>5220</v>
      </c>
      <c r="I61" s="429">
        <v>3140</v>
      </c>
      <c r="J61" s="429">
        <v>2080</v>
      </c>
      <c r="K61" s="432">
        <f>I61+J61</f>
        <v>5220</v>
      </c>
    </row>
    <row r="62" spans="1:11">
      <c r="A62" s="168">
        <v>44</v>
      </c>
      <c r="B62" s="445" t="s">
        <v>1908</v>
      </c>
      <c r="C62" s="429">
        <v>38843</v>
      </c>
      <c r="D62" s="429">
        <v>25880</v>
      </c>
      <c r="E62" s="431">
        <f>C62+D62</f>
        <v>64723</v>
      </c>
      <c r="F62" s="429">
        <v>38843</v>
      </c>
      <c r="G62" s="429">
        <v>25880</v>
      </c>
      <c r="H62" s="431">
        <f>F62+G62</f>
        <v>64723</v>
      </c>
      <c r="I62" s="429">
        <v>38843</v>
      </c>
      <c r="J62" s="429">
        <v>25880</v>
      </c>
      <c r="K62" s="432">
        <f>I62+J62</f>
        <v>64723</v>
      </c>
    </row>
    <row r="63" spans="1:11">
      <c r="A63" s="168">
        <v>45</v>
      </c>
      <c r="B63" s="427" t="s">
        <v>1909</v>
      </c>
      <c r="C63" s="429">
        <v>19313</v>
      </c>
      <c r="D63" s="429">
        <v>12880</v>
      </c>
      <c r="E63" s="431">
        <f>C63+D63</f>
        <v>32193</v>
      </c>
      <c r="F63" s="429">
        <v>19313</v>
      </c>
      <c r="G63" s="429">
        <v>12880</v>
      </c>
      <c r="H63" s="431">
        <f>F63+G63</f>
        <v>32193</v>
      </c>
      <c r="I63" s="429">
        <v>19313</v>
      </c>
      <c r="J63" s="429">
        <v>12880</v>
      </c>
      <c r="K63" s="432">
        <f>I63+J63</f>
        <v>32193</v>
      </c>
    </row>
    <row r="64" spans="1:11">
      <c r="A64" s="168">
        <v>46</v>
      </c>
      <c r="B64" s="427" t="s">
        <v>1910</v>
      </c>
      <c r="C64" s="429">
        <f>40%*E64</f>
        <v>144000</v>
      </c>
      <c r="D64" s="429">
        <f>60%*E64</f>
        <v>216000</v>
      </c>
      <c r="E64" s="431">
        <f>(20%*300000)+300000</f>
        <v>360000</v>
      </c>
      <c r="F64" s="429">
        <f>40%*H64</f>
        <v>144000</v>
      </c>
      <c r="G64" s="429">
        <f>60%*H64</f>
        <v>216000</v>
      </c>
      <c r="H64" s="431">
        <f>(20%*300000)+300000</f>
        <v>360000</v>
      </c>
      <c r="I64" s="429">
        <f>40%*K64</f>
        <v>144000</v>
      </c>
      <c r="J64" s="429">
        <f>60%*K64</f>
        <v>216000</v>
      </c>
      <c r="K64" s="432">
        <f>(20%*300000)+300000</f>
        <v>360000</v>
      </c>
    </row>
    <row r="65" spans="1:11">
      <c r="A65" s="168">
        <v>47</v>
      </c>
      <c r="B65" s="427" t="s">
        <v>1911</v>
      </c>
      <c r="C65" s="429">
        <f>40%*E65</f>
        <v>144000</v>
      </c>
      <c r="D65" s="429">
        <f>60%*E65</f>
        <v>216000</v>
      </c>
      <c r="E65" s="431">
        <f>(20%*300000)+300000</f>
        <v>360000</v>
      </c>
      <c r="F65" s="429">
        <f>40%*H65</f>
        <v>144000</v>
      </c>
      <c r="G65" s="429">
        <f>60%*H65</f>
        <v>216000</v>
      </c>
      <c r="H65" s="431">
        <f>(20%*300000)+300000</f>
        <v>360000</v>
      </c>
      <c r="I65" s="429">
        <f>40%*K65</f>
        <v>144000</v>
      </c>
      <c r="J65" s="429">
        <f>60%*K65</f>
        <v>216000</v>
      </c>
      <c r="K65" s="432">
        <f>(20%*300000)+300000</f>
        <v>360000</v>
      </c>
    </row>
    <row r="66" spans="1:11">
      <c r="A66" s="168">
        <v>48</v>
      </c>
      <c r="B66" s="427" t="s">
        <v>1912</v>
      </c>
      <c r="C66" s="429">
        <v>5265</v>
      </c>
      <c r="D66" s="429">
        <v>3520</v>
      </c>
      <c r="E66" s="431">
        <f>C66+D66</f>
        <v>8785</v>
      </c>
      <c r="F66" s="429">
        <v>5265</v>
      </c>
      <c r="G66" s="429">
        <v>3520</v>
      </c>
      <c r="H66" s="431">
        <f>F66+G66</f>
        <v>8785</v>
      </c>
      <c r="I66" s="429">
        <v>5265</v>
      </c>
      <c r="J66" s="429">
        <v>3520</v>
      </c>
      <c r="K66" s="432">
        <f>I66+J66</f>
        <v>8785</v>
      </c>
    </row>
    <row r="67" spans="1:11">
      <c r="A67" s="168">
        <v>49</v>
      </c>
      <c r="B67" s="427" t="s">
        <v>1913</v>
      </c>
      <c r="C67" s="429">
        <v>11210</v>
      </c>
      <c r="D67" s="429">
        <v>7480</v>
      </c>
      <c r="E67" s="431">
        <f>C67+D67</f>
        <v>18690</v>
      </c>
      <c r="F67" s="429">
        <v>11210</v>
      </c>
      <c r="G67" s="429">
        <v>7480</v>
      </c>
      <c r="H67" s="431">
        <f>F67+G67</f>
        <v>18690</v>
      </c>
      <c r="I67" s="429">
        <v>11210</v>
      </c>
      <c r="J67" s="429">
        <v>7480</v>
      </c>
      <c r="K67" s="432">
        <f>I67+J67</f>
        <v>18690</v>
      </c>
    </row>
    <row r="68" spans="1:11">
      <c r="A68" s="168">
        <v>50</v>
      </c>
      <c r="B68" s="427" t="s">
        <v>1914</v>
      </c>
      <c r="C68" s="429">
        <v>3667</v>
      </c>
      <c r="D68" s="429">
        <v>2440</v>
      </c>
      <c r="E68" s="431">
        <f>C68+D68</f>
        <v>6107</v>
      </c>
      <c r="F68" s="429">
        <v>3667</v>
      </c>
      <c r="G68" s="429">
        <v>2440</v>
      </c>
      <c r="H68" s="431">
        <f>F68+G68</f>
        <v>6107</v>
      </c>
      <c r="I68" s="429">
        <v>3667</v>
      </c>
      <c r="J68" s="429">
        <v>2440</v>
      </c>
      <c r="K68" s="432">
        <f>I68+J68</f>
        <v>6107</v>
      </c>
    </row>
    <row r="69" spans="1:11">
      <c r="A69" s="168">
        <v>51</v>
      </c>
      <c r="B69" s="427" t="s">
        <v>1915</v>
      </c>
      <c r="C69" s="429">
        <v>10516</v>
      </c>
      <c r="D69" s="429">
        <v>7000</v>
      </c>
      <c r="E69" s="431">
        <f>C69+D69</f>
        <v>17516</v>
      </c>
      <c r="F69" s="429">
        <v>10516</v>
      </c>
      <c r="G69" s="429">
        <v>7000</v>
      </c>
      <c r="H69" s="431">
        <f>F69+G69</f>
        <v>17516</v>
      </c>
      <c r="I69" s="429">
        <v>10516</v>
      </c>
      <c r="J69" s="429">
        <v>7000</v>
      </c>
      <c r="K69" s="432">
        <f>I69+J69</f>
        <v>17516</v>
      </c>
    </row>
    <row r="70" spans="1:11">
      <c r="A70" s="168">
        <v>52</v>
      </c>
      <c r="B70" s="400" t="s">
        <v>1916</v>
      </c>
      <c r="C70" s="328">
        <v>12000</v>
      </c>
      <c r="D70" s="383">
        <f t="shared" si="3"/>
        <v>18000</v>
      </c>
      <c r="E70" s="328">
        <v>30000</v>
      </c>
      <c r="F70" s="328">
        <v>12000</v>
      </c>
      <c r="G70" s="383">
        <f t="shared" ref="G70:G81" si="14">H70-F70</f>
        <v>18000</v>
      </c>
      <c r="H70" s="328">
        <v>30000</v>
      </c>
      <c r="I70" s="328">
        <v>12000</v>
      </c>
      <c r="J70" s="383">
        <f t="shared" ref="J70:J81" si="15">K70-I70</f>
        <v>18000</v>
      </c>
      <c r="K70" s="384">
        <v>30000</v>
      </c>
    </row>
    <row r="71" spans="1:11">
      <c r="A71" s="168">
        <v>53</v>
      </c>
      <c r="B71" s="326" t="s">
        <v>1917</v>
      </c>
      <c r="C71" s="328">
        <v>9000</v>
      </c>
      <c r="D71" s="383">
        <f t="shared" si="3"/>
        <v>9000</v>
      </c>
      <c r="E71" s="328">
        <v>18000</v>
      </c>
      <c r="F71" s="328">
        <v>9000</v>
      </c>
      <c r="G71" s="383">
        <f t="shared" si="14"/>
        <v>9000</v>
      </c>
      <c r="H71" s="328">
        <v>18000</v>
      </c>
      <c r="I71" s="328">
        <v>9000</v>
      </c>
      <c r="J71" s="383">
        <f t="shared" si="15"/>
        <v>9000</v>
      </c>
      <c r="K71" s="384">
        <v>18000</v>
      </c>
    </row>
    <row r="72" spans="1:11">
      <c r="A72" s="168">
        <v>54</v>
      </c>
      <c r="B72" s="326" t="s">
        <v>1918</v>
      </c>
      <c r="C72" s="328">
        <v>19200</v>
      </c>
      <c r="D72" s="383">
        <f t="shared" si="3"/>
        <v>10800</v>
      </c>
      <c r="E72" s="328">
        <v>30000</v>
      </c>
      <c r="F72" s="328">
        <v>19200</v>
      </c>
      <c r="G72" s="383">
        <f t="shared" si="14"/>
        <v>10800</v>
      </c>
      <c r="H72" s="328">
        <v>30000</v>
      </c>
      <c r="I72" s="328">
        <v>19200</v>
      </c>
      <c r="J72" s="383">
        <f t="shared" si="15"/>
        <v>10800</v>
      </c>
      <c r="K72" s="384">
        <v>30000</v>
      </c>
    </row>
    <row r="73" spans="1:11">
      <c r="A73" s="168">
        <v>55</v>
      </c>
      <c r="B73" s="326" t="s">
        <v>1919</v>
      </c>
      <c r="C73" s="328">
        <v>54000</v>
      </c>
      <c r="D73" s="383">
        <f t="shared" si="3"/>
        <v>30000</v>
      </c>
      <c r="E73" s="328">
        <v>84000</v>
      </c>
      <c r="F73" s="328">
        <v>54000</v>
      </c>
      <c r="G73" s="383">
        <f t="shared" si="14"/>
        <v>30000</v>
      </c>
      <c r="H73" s="328">
        <v>84000</v>
      </c>
      <c r="I73" s="328">
        <v>54000</v>
      </c>
      <c r="J73" s="383">
        <f t="shared" si="15"/>
        <v>30000</v>
      </c>
      <c r="K73" s="384">
        <v>84000</v>
      </c>
    </row>
    <row r="74" spans="1:11">
      <c r="A74" s="168">
        <v>56</v>
      </c>
      <c r="B74" s="326" t="s">
        <v>1920</v>
      </c>
      <c r="C74" s="328">
        <v>15600</v>
      </c>
      <c r="D74" s="383">
        <f t="shared" si="3"/>
        <v>8400</v>
      </c>
      <c r="E74" s="328">
        <v>24000</v>
      </c>
      <c r="F74" s="328">
        <v>15600</v>
      </c>
      <c r="G74" s="383">
        <f t="shared" si="14"/>
        <v>8400</v>
      </c>
      <c r="H74" s="328">
        <v>24000</v>
      </c>
      <c r="I74" s="328">
        <v>15600</v>
      </c>
      <c r="J74" s="383">
        <f t="shared" si="15"/>
        <v>8400</v>
      </c>
      <c r="K74" s="384">
        <v>24000</v>
      </c>
    </row>
    <row r="75" spans="1:11">
      <c r="A75" s="168">
        <v>57</v>
      </c>
      <c r="B75" s="326" t="s">
        <v>1921</v>
      </c>
      <c r="C75" s="328">
        <v>96000</v>
      </c>
      <c r="D75" s="383">
        <f t="shared" si="3"/>
        <v>54000</v>
      </c>
      <c r="E75" s="328">
        <v>150000</v>
      </c>
      <c r="F75" s="328">
        <v>96000</v>
      </c>
      <c r="G75" s="383">
        <f t="shared" si="14"/>
        <v>54000</v>
      </c>
      <c r="H75" s="328">
        <v>150000</v>
      </c>
      <c r="I75" s="328">
        <v>96000</v>
      </c>
      <c r="J75" s="383">
        <f t="shared" si="15"/>
        <v>54000</v>
      </c>
      <c r="K75" s="384">
        <v>150000</v>
      </c>
    </row>
    <row r="76" spans="1:11">
      <c r="A76" s="168">
        <v>58</v>
      </c>
      <c r="B76" s="326" t="s">
        <v>1922</v>
      </c>
      <c r="C76" s="328">
        <v>3600</v>
      </c>
      <c r="D76" s="383">
        <f t="shared" si="3"/>
        <v>2400</v>
      </c>
      <c r="E76" s="328">
        <v>6000</v>
      </c>
      <c r="F76" s="328">
        <v>3600</v>
      </c>
      <c r="G76" s="383">
        <f t="shared" si="14"/>
        <v>2400</v>
      </c>
      <c r="H76" s="328">
        <v>6000</v>
      </c>
      <c r="I76" s="328">
        <v>3600</v>
      </c>
      <c r="J76" s="383">
        <f t="shared" si="15"/>
        <v>2400</v>
      </c>
      <c r="K76" s="384">
        <v>6000</v>
      </c>
    </row>
    <row r="77" spans="1:11">
      <c r="A77" s="168">
        <v>59</v>
      </c>
      <c r="B77" s="385" t="s">
        <v>1923</v>
      </c>
      <c r="C77" s="328">
        <v>1200</v>
      </c>
      <c r="D77" s="383">
        <f t="shared" si="3"/>
        <v>1800</v>
      </c>
      <c r="E77" s="328">
        <v>3000</v>
      </c>
      <c r="F77" s="328">
        <v>1200</v>
      </c>
      <c r="G77" s="383">
        <f t="shared" si="14"/>
        <v>1800</v>
      </c>
      <c r="H77" s="328">
        <v>3000</v>
      </c>
      <c r="I77" s="328">
        <v>1200</v>
      </c>
      <c r="J77" s="383">
        <f t="shared" si="15"/>
        <v>1800</v>
      </c>
      <c r="K77" s="384">
        <v>3000</v>
      </c>
    </row>
    <row r="78" spans="1:11">
      <c r="A78" s="168">
        <v>60</v>
      </c>
      <c r="B78" s="326" t="s">
        <v>1924</v>
      </c>
      <c r="C78" s="328">
        <v>7800</v>
      </c>
      <c r="D78" s="383">
        <f t="shared" si="3"/>
        <v>4200</v>
      </c>
      <c r="E78" s="328">
        <v>12000</v>
      </c>
      <c r="F78" s="328">
        <v>7800</v>
      </c>
      <c r="G78" s="383">
        <f t="shared" si="14"/>
        <v>4200</v>
      </c>
      <c r="H78" s="328">
        <v>12000</v>
      </c>
      <c r="I78" s="328">
        <v>7800</v>
      </c>
      <c r="J78" s="383">
        <f t="shared" si="15"/>
        <v>4200</v>
      </c>
      <c r="K78" s="384">
        <v>12000</v>
      </c>
    </row>
    <row r="79" spans="1:11">
      <c r="A79" s="168">
        <v>61</v>
      </c>
      <c r="B79" s="326" t="s">
        <v>1925</v>
      </c>
      <c r="C79" s="328">
        <v>19800</v>
      </c>
      <c r="D79" s="383">
        <f t="shared" si="3"/>
        <v>10200</v>
      </c>
      <c r="E79" s="328">
        <v>30000</v>
      </c>
      <c r="F79" s="328">
        <v>19800</v>
      </c>
      <c r="G79" s="383">
        <f t="shared" si="14"/>
        <v>10200</v>
      </c>
      <c r="H79" s="328">
        <v>30000</v>
      </c>
      <c r="I79" s="328">
        <v>19800</v>
      </c>
      <c r="J79" s="383">
        <f t="shared" si="15"/>
        <v>10200</v>
      </c>
      <c r="K79" s="384">
        <v>30000</v>
      </c>
    </row>
    <row r="80" spans="1:11">
      <c r="A80" s="168">
        <v>62</v>
      </c>
      <c r="B80" s="326" t="s">
        <v>1035</v>
      </c>
      <c r="C80" s="328">
        <v>39000</v>
      </c>
      <c r="D80" s="383">
        <f t="shared" si="3"/>
        <v>21000</v>
      </c>
      <c r="E80" s="328">
        <v>60000</v>
      </c>
      <c r="F80" s="328">
        <v>39000</v>
      </c>
      <c r="G80" s="383">
        <f t="shared" si="14"/>
        <v>21000</v>
      </c>
      <c r="H80" s="328">
        <v>60000</v>
      </c>
      <c r="I80" s="328">
        <v>39000</v>
      </c>
      <c r="J80" s="383">
        <f t="shared" si="15"/>
        <v>21000</v>
      </c>
      <c r="K80" s="384">
        <v>60000</v>
      </c>
    </row>
    <row r="81" spans="1:11">
      <c r="A81" s="168">
        <v>63</v>
      </c>
      <c r="B81" s="385" t="s">
        <v>1926</v>
      </c>
      <c r="C81" s="328">
        <v>1800</v>
      </c>
      <c r="D81" s="383">
        <f t="shared" si="3"/>
        <v>1200</v>
      </c>
      <c r="E81" s="328">
        <v>3000</v>
      </c>
      <c r="F81" s="328">
        <v>1800</v>
      </c>
      <c r="G81" s="383">
        <f t="shared" si="14"/>
        <v>1200</v>
      </c>
      <c r="H81" s="328">
        <v>3000</v>
      </c>
      <c r="I81" s="328">
        <v>1800</v>
      </c>
      <c r="J81" s="383">
        <f t="shared" si="15"/>
        <v>1200</v>
      </c>
      <c r="K81" s="384">
        <v>3000</v>
      </c>
    </row>
    <row r="82" spans="1:11">
      <c r="A82" s="168">
        <v>64</v>
      </c>
      <c r="B82" s="385" t="s">
        <v>1927</v>
      </c>
      <c r="C82" s="329"/>
      <c r="D82" s="383"/>
      <c r="E82" s="329"/>
      <c r="F82" s="329"/>
      <c r="G82" s="383"/>
      <c r="H82" s="329"/>
      <c r="I82" s="329"/>
      <c r="J82" s="383"/>
      <c r="K82" s="387"/>
    </row>
    <row r="83" spans="1:11" ht="18.75">
      <c r="A83" s="168"/>
      <c r="B83" s="326" t="s">
        <v>1928</v>
      </c>
      <c r="C83" s="328">
        <v>2400</v>
      </c>
      <c r="D83" s="383">
        <f t="shared" si="3"/>
        <v>0</v>
      </c>
      <c r="E83" s="328">
        <v>2400</v>
      </c>
      <c r="F83" s="328">
        <v>2400</v>
      </c>
      <c r="G83" s="383">
        <f t="shared" ref="G83:G89" si="16">H83-F83</f>
        <v>0</v>
      </c>
      <c r="H83" s="328">
        <v>2400</v>
      </c>
      <c r="I83" s="328">
        <v>2400</v>
      </c>
      <c r="J83" s="383">
        <f t="shared" ref="J83:J89" si="17">K83-I83</f>
        <v>0</v>
      </c>
      <c r="K83" s="384">
        <v>2400</v>
      </c>
    </row>
    <row r="84" spans="1:11">
      <c r="A84" s="168"/>
      <c r="B84" s="326" t="s">
        <v>1929</v>
      </c>
      <c r="C84" s="328">
        <v>19200</v>
      </c>
      <c r="D84" s="383">
        <f t="shared" si="3"/>
        <v>4800</v>
      </c>
      <c r="E84" s="328">
        <v>24000</v>
      </c>
      <c r="F84" s="328">
        <v>19200</v>
      </c>
      <c r="G84" s="383">
        <f t="shared" si="16"/>
        <v>4800</v>
      </c>
      <c r="H84" s="328">
        <v>24000</v>
      </c>
      <c r="I84" s="328">
        <v>19200</v>
      </c>
      <c r="J84" s="383">
        <f t="shared" si="17"/>
        <v>4800</v>
      </c>
      <c r="K84" s="384">
        <v>24000</v>
      </c>
    </row>
    <row r="85" spans="1:11">
      <c r="A85" s="749"/>
      <c r="B85" s="333" t="s">
        <v>1930</v>
      </c>
      <c r="C85" s="534">
        <v>24000</v>
      </c>
      <c r="D85" s="535">
        <f t="shared" si="3"/>
        <v>6000</v>
      </c>
      <c r="E85" s="534">
        <v>30000</v>
      </c>
      <c r="F85" s="534">
        <v>24000</v>
      </c>
      <c r="G85" s="535">
        <f t="shared" si="16"/>
        <v>6000</v>
      </c>
      <c r="H85" s="534">
        <v>30000</v>
      </c>
      <c r="I85" s="534">
        <v>24000</v>
      </c>
      <c r="J85" s="535">
        <f t="shared" si="17"/>
        <v>6000</v>
      </c>
      <c r="K85" s="536">
        <v>30000</v>
      </c>
    </row>
    <row r="86" spans="1:11">
      <c r="A86" s="168">
        <v>65</v>
      </c>
      <c r="B86" s="326" t="s">
        <v>1931</v>
      </c>
      <c r="C86" s="328">
        <v>7800</v>
      </c>
      <c r="D86" s="383">
        <f t="shared" si="3"/>
        <v>4200</v>
      </c>
      <c r="E86" s="328">
        <v>12000</v>
      </c>
      <c r="F86" s="328">
        <v>7800</v>
      </c>
      <c r="G86" s="383">
        <f t="shared" si="16"/>
        <v>4200</v>
      </c>
      <c r="H86" s="328">
        <v>12000</v>
      </c>
      <c r="I86" s="328">
        <v>7800</v>
      </c>
      <c r="J86" s="383">
        <f t="shared" si="17"/>
        <v>4200</v>
      </c>
      <c r="K86" s="384">
        <v>12000</v>
      </c>
    </row>
    <row r="87" spans="1:11">
      <c r="A87" s="168">
        <v>66</v>
      </c>
      <c r="B87" s="402" t="s">
        <v>169</v>
      </c>
      <c r="C87" s="328">
        <v>20400</v>
      </c>
      <c r="D87" s="383">
        <f t="shared" si="3"/>
        <v>10800</v>
      </c>
      <c r="E87" s="328">
        <v>31200</v>
      </c>
      <c r="F87" s="328">
        <v>20400</v>
      </c>
      <c r="G87" s="383">
        <f t="shared" si="16"/>
        <v>10800</v>
      </c>
      <c r="H87" s="328">
        <v>31200</v>
      </c>
      <c r="I87" s="328">
        <v>20400</v>
      </c>
      <c r="J87" s="383">
        <f t="shared" si="17"/>
        <v>10800</v>
      </c>
      <c r="K87" s="384">
        <v>31200</v>
      </c>
    </row>
    <row r="88" spans="1:11">
      <c r="A88" s="168">
        <v>67</v>
      </c>
      <c r="B88" s="329" t="s">
        <v>1932</v>
      </c>
      <c r="C88" s="328">
        <v>7800</v>
      </c>
      <c r="D88" s="383">
        <f t="shared" si="3"/>
        <v>4200</v>
      </c>
      <c r="E88" s="328">
        <v>12000</v>
      </c>
      <c r="F88" s="328">
        <v>7800</v>
      </c>
      <c r="G88" s="383">
        <f t="shared" si="16"/>
        <v>4200</v>
      </c>
      <c r="H88" s="328">
        <v>12000</v>
      </c>
      <c r="I88" s="328">
        <v>7800</v>
      </c>
      <c r="J88" s="383">
        <f t="shared" si="17"/>
        <v>4200</v>
      </c>
      <c r="K88" s="384">
        <v>12000</v>
      </c>
    </row>
    <row r="89" spans="1:11">
      <c r="A89" s="168"/>
      <c r="B89" s="329" t="s">
        <v>1933</v>
      </c>
      <c r="C89" s="328">
        <v>15600</v>
      </c>
      <c r="D89" s="383">
        <f t="shared" si="3"/>
        <v>8400</v>
      </c>
      <c r="E89" s="328">
        <v>24000</v>
      </c>
      <c r="F89" s="328">
        <v>15600</v>
      </c>
      <c r="G89" s="383">
        <f t="shared" si="16"/>
        <v>8400</v>
      </c>
      <c r="H89" s="328">
        <v>24000</v>
      </c>
      <c r="I89" s="328">
        <v>15600</v>
      </c>
      <c r="J89" s="383">
        <f t="shared" si="17"/>
        <v>8400</v>
      </c>
      <c r="K89" s="384">
        <v>24000</v>
      </c>
    </row>
    <row r="90" spans="1:11">
      <c r="A90" s="168"/>
      <c r="B90" s="329"/>
      <c r="C90" s="328"/>
      <c r="D90" s="383"/>
      <c r="E90" s="328"/>
      <c r="F90" s="328"/>
      <c r="G90" s="383"/>
      <c r="H90" s="328"/>
      <c r="I90" s="328"/>
      <c r="J90" s="383"/>
      <c r="K90" s="384"/>
    </row>
    <row r="91" spans="1:11">
      <c r="A91" s="646" t="s">
        <v>723</v>
      </c>
      <c r="B91" s="326" t="s">
        <v>304</v>
      </c>
      <c r="C91" s="329"/>
      <c r="D91" s="383"/>
      <c r="E91" s="329"/>
      <c r="F91" s="329"/>
      <c r="G91" s="383"/>
      <c r="H91" s="329"/>
      <c r="I91" s="329"/>
      <c r="J91" s="383"/>
      <c r="K91" s="387"/>
    </row>
    <row r="92" spans="1:11">
      <c r="A92" s="168"/>
      <c r="B92" s="403" t="s">
        <v>1934</v>
      </c>
      <c r="C92" s="328">
        <v>48000</v>
      </c>
      <c r="D92" s="383">
        <f t="shared" si="3"/>
        <v>6000</v>
      </c>
      <c r="E92" s="328">
        <v>54000</v>
      </c>
      <c r="F92" s="328">
        <v>48000</v>
      </c>
      <c r="G92" s="383">
        <f>H92-F92</f>
        <v>6000</v>
      </c>
      <c r="H92" s="328">
        <v>54000</v>
      </c>
      <c r="I92" s="328">
        <v>48000</v>
      </c>
      <c r="J92" s="383">
        <f>K92-I92</f>
        <v>6000</v>
      </c>
      <c r="K92" s="384">
        <v>54000</v>
      </c>
    </row>
    <row r="93" spans="1:11">
      <c r="A93" s="168"/>
      <c r="B93" s="404" t="s">
        <v>1935</v>
      </c>
      <c r="C93" s="328">
        <v>13200</v>
      </c>
      <c r="D93" s="383">
        <f t="shared" si="3"/>
        <v>4800</v>
      </c>
      <c r="E93" s="328">
        <v>18000</v>
      </c>
      <c r="F93" s="328">
        <v>13200</v>
      </c>
      <c r="G93" s="383">
        <f>H93-F93</f>
        <v>4800</v>
      </c>
      <c r="H93" s="328">
        <v>18000</v>
      </c>
      <c r="I93" s="328">
        <v>13200</v>
      </c>
      <c r="J93" s="383">
        <f>K93-I93</f>
        <v>4800</v>
      </c>
      <c r="K93" s="384">
        <v>18000</v>
      </c>
    </row>
    <row r="94" spans="1:11">
      <c r="A94" s="168"/>
      <c r="B94" s="404" t="s">
        <v>1936</v>
      </c>
      <c r="C94" s="328">
        <v>36000</v>
      </c>
      <c r="D94" s="383">
        <f t="shared" si="3"/>
        <v>24000</v>
      </c>
      <c r="E94" s="328">
        <v>60000</v>
      </c>
      <c r="F94" s="328">
        <v>36000</v>
      </c>
      <c r="G94" s="383">
        <f>H94-F94</f>
        <v>24000</v>
      </c>
      <c r="H94" s="328">
        <v>60000</v>
      </c>
      <c r="I94" s="328">
        <v>36000</v>
      </c>
      <c r="J94" s="383">
        <f>K94-I94</f>
        <v>24000</v>
      </c>
      <c r="K94" s="384">
        <v>60000</v>
      </c>
    </row>
    <row r="95" spans="1:11">
      <c r="A95" s="168"/>
      <c r="B95" s="404" t="s">
        <v>1937</v>
      </c>
      <c r="C95" s="328">
        <v>36000</v>
      </c>
      <c r="D95" s="383">
        <f t="shared" si="3"/>
        <v>24000</v>
      </c>
      <c r="E95" s="328">
        <v>60000</v>
      </c>
      <c r="F95" s="328">
        <v>36000</v>
      </c>
      <c r="G95" s="383">
        <f>H95-F95</f>
        <v>24000</v>
      </c>
      <c r="H95" s="328">
        <v>60000</v>
      </c>
      <c r="I95" s="328">
        <v>36000</v>
      </c>
      <c r="J95" s="383">
        <f>K95-I95</f>
        <v>24000</v>
      </c>
      <c r="K95" s="384">
        <v>60000</v>
      </c>
    </row>
    <row r="96" spans="1:11" ht="15.75" thickBot="1">
      <c r="A96" s="405"/>
      <c r="B96" s="406" t="s">
        <v>1938</v>
      </c>
      <c r="C96" s="407">
        <v>2400</v>
      </c>
      <c r="D96" s="408">
        <f t="shared" si="3"/>
        <v>1200</v>
      </c>
      <c r="E96" s="407">
        <v>3600</v>
      </c>
      <c r="F96" s="407">
        <v>2400</v>
      </c>
      <c r="G96" s="408">
        <f>H96-F96</f>
        <v>1200</v>
      </c>
      <c r="H96" s="407">
        <v>3600</v>
      </c>
      <c r="I96" s="407">
        <v>2400</v>
      </c>
      <c r="J96" s="408">
        <f>K96-I96</f>
        <v>1200</v>
      </c>
      <c r="K96" s="409">
        <v>3600</v>
      </c>
    </row>
  </sheetData>
  <mergeCells count="16">
    <mergeCell ref="A1:K1"/>
    <mergeCell ref="A2:K2"/>
    <mergeCell ref="C4:E4"/>
    <mergeCell ref="B4:B6"/>
    <mergeCell ref="A4:A6"/>
    <mergeCell ref="C5:C6"/>
    <mergeCell ref="D5:D6"/>
    <mergeCell ref="E5:E6"/>
    <mergeCell ref="F4:H4"/>
    <mergeCell ref="F5:F6"/>
    <mergeCell ref="G5:G6"/>
    <mergeCell ref="H5:H6"/>
    <mergeCell ref="I4:K4"/>
    <mergeCell ref="I5:I6"/>
    <mergeCell ref="J5:J6"/>
    <mergeCell ref="K5:K6"/>
  </mergeCells>
  <pageMargins left="2.25" right="0.19" top="0.74803149606299202" bottom="0.39370078740157499" header="0.31496062992126" footer="0.31496062992126"/>
  <pageSetup paperSize="5" scale="80" orientation="landscape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23"/>
  <sheetViews>
    <sheetView view="pageBreakPreview" zoomScale="60" workbookViewId="0">
      <selection activeCell="H8" sqref="H8"/>
    </sheetView>
  </sheetViews>
  <sheetFormatPr defaultRowHeight="15"/>
  <cols>
    <col min="1" max="1" width="5.85546875" customWidth="1"/>
    <col min="2" max="2" width="49" customWidth="1"/>
    <col min="3" max="3" width="12" customWidth="1"/>
    <col min="4" max="4" width="14" customWidth="1"/>
    <col min="5" max="5" width="13.42578125" customWidth="1"/>
  </cols>
  <sheetData>
    <row r="1" spans="1:5" ht="21">
      <c r="A1" s="736" t="s">
        <v>2092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146"/>
      <c r="B8" s="147"/>
      <c r="C8" s="147"/>
      <c r="D8" s="147"/>
      <c r="E8" s="148"/>
    </row>
    <row r="9" spans="1:5">
      <c r="A9" s="109">
        <v>1</v>
      </c>
      <c r="B9" s="302" t="s">
        <v>1163</v>
      </c>
      <c r="C9" s="110">
        <f t="shared" ref="C9:C14" si="0">E9-D9</f>
        <v>195000</v>
      </c>
      <c r="D9" s="110">
        <f t="shared" ref="D9:D14" si="1">0.35*E9</f>
        <v>105000</v>
      </c>
      <c r="E9" s="220">
        <v>300000</v>
      </c>
    </row>
    <row r="10" spans="1:5">
      <c r="A10" s="109">
        <v>2</v>
      </c>
      <c r="B10" s="302" t="s">
        <v>1164</v>
      </c>
      <c r="C10" s="110">
        <f t="shared" si="0"/>
        <v>1950000</v>
      </c>
      <c r="D10" s="110">
        <f t="shared" si="1"/>
        <v>1050000</v>
      </c>
      <c r="E10" s="220">
        <v>3000000</v>
      </c>
    </row>
    <row r="11" spans="1:5">
      <c r="A11" s="291">
        <v>3</v>
      </c>
      <c r="B11" s="292" t="s">
        <v>1003</v>
      </c>
      <c r="C11" s="110">
        <f t="shared" si="0"/>
        <v>66300</v>
      </c>
      <c r="D11" s="110">
        <f t="shared" si="1"/>
        <v>35700</v>
      </c>
      <c r="E11" s="220">
        <v>102000</v>
      </c>
    </row>
    <row r="12" spans="1:5">
      <c r="A12" s="291">
        <v>4</v>
      </c>
      <c r="B12" s="292" t="s">
        <v>1128</v>
      </c>
      <c r="C12" s="110">
        <f t="shared" si="0"/>
        <v>7800</v>
      </c>
      <c r="D12" s="110">
        <f t="shared" si="1"/>
        <v>4200</v>
      </c>
      <c r="E12" s="220">
        <v>12000</v>
      </c>
    </row>
    <row r="13" spans="1:5">
      <c r="A13" s="109">
        <v>5</v>
      </c>
      <c r="B13" s="302" t="s">
        <v>1165</v>
      </c>
      <c r="C13" s="110">
        <f t="shared" si="0"/>
        <v>19500</v>
      </c>
      <c r="D13" s="110">
        <f t="shared" si="1"/>
        <v>10500</v>
      </c>
      <c r="E13" s="220">
        <v>30000</v>
      </c>
    </row>
    <row r="14" spans="1:5">
      <c r="A14" s="109">
        <v>6</v>
      </c>
      <c r="B14" s="302" t="s">
        <v>1166</v>
      </c>
      <c r="C14" s="110">
        <f t="shared" si="0"/>
        <v>31200</v>
      </c>
      <c r="D14" s="110">
        <f t="shared" si="1"/>
        <v>16800</v>
      </c>
      <c r="E14" s="220">
        <v>48000</v>
      </c>
    </row>
    <row r="15" spans="1:5">
      <c r="A15" s="264">
        <v>7</v>
      </c>
      <c r="B15" s="102" t="s">
        <v>1132</v>
      </c>
      <c r="C15" s="110"/>
      <c r="D15" s="35"/>
      <c r="E15" s="218"/>
    </row>
    <row r="16" spans="1:5">
      <c r="A16" s="264"/>
      <c r="B16" s="102" t="s">
        <v>950</v>
      </c>
      <c r="C16" s="110">
        <f t="shared" ref="C16:C22" si="2">E16-D16</f>
        <v>9750</v>
      </c>
      <c r="D16" s="110">
        <f t="shared" ref="D16:D22" si="3">0.35*E16</f>
        <v>5250</v>
      </c>
      <c r="E16" s="220">
        <v>15000</v>
      </c>
    </row>
    <row r="17" spans="1:5">
      <c r="A17" s="109"/>
      <c r="B17" s="102" t="s">
        <v>1133</v>
      </c>
      <c r="C17" s="110">
        <f t="shared" si="2"/>
        <v>11700</v>
      </c>
      <c r="D17" s="110">
        <f t="shared" si="3"/>
        <v>6300</v>
      </c>
      <c r="E17" s="220">
        <v>18000</v>
      </c>
    </row>
    <row r="18" spans="1:5">
      <c r="A18" s="109"/>
      <c r="B18" s="102" t="s">
        <v>952</v>
      </c>
      <c r="C18" s="110">
        <f t="shared" si="2"/>
        <v>13650</v>
      </c>
      <c r="D18" s="110">
        <f t="shared" si="3"/>
        <v>7349.9999999999991</v>
      </c>
      <c r="E18" s="220">
        <v>21000</v>
      </c>
    </row>
    <row r="19" spans="1:5">
      <c r="A19" s="109"/>
      <c r="B19" s="102" t="s">
        <v>1134</v>
      </c>
      <c r="C19" s="110">
        <f t="shared" si="2"/>
        <v>48750</v>
      </c>
      <c r="D19" s="110">
        <f t="shared" si="3"/>
        <v>26250</v>
      </c>
      <c r="E19" s="220">
        <v>75000</v>
      </c>
    </row>
    <row r="20" spans="1:5">
      <c r="A20" s="291">
        <v>8</v>
      </c>
      <c r="B20" s="292" t="s">
        <v>1167</v>
      </c>
      <c r="C20" s="110">
        <f t="shared" si="2"/>
        <v>650000</v>
      </c>
      <c r="D20" s="110">
        <f t="shared" si="3"/>
        <v>350000</v>
      </c>
      <c r="E20" s="220">
        <v>1000000</v>
      </c>
    </row>
    <row r="21" spans="1:5">
      <c r="A21" s="109">
        <v>9</v>
      </c>
      <c r="B21" s="302" t="s">
        <v>1168</v>
      </c>
      <c r="C21" s="110">
        <f t="shared" si="2"/>
        <v>487500</v>
      </c>
      <c r="D21" s="110">
        <f t="shared" si="3"/>
        <v>262500</v>
      </c>
      <c r="E21" s="220">
        <v>750000</v>
      </c>
    </row>
    <row r="22" spans="1:5">
      <c r="A22" s="109">
        <v>10</v>
      </c>
      <c r="B22" s="302" t="s">
        <v>1169</v>
      </c>
      <c r="C22" s="110">
        <f t="shared" si="2"/>
        <v>195000</v>
      </c>
      <c r="D22" s="110">
        <f t="shared" si="3"/>
        <v>105000</v>
      </c>
      <c r="E22" s="220">
        <v>300000</v>
      </c>
    </row>
    <row r="23" spans="1:5" ht="15.75" thickBot="1">
      <c r="A23" s="170"/>
      <c r="B23" s="303"/>
      <c r="C23" s="113"/>
      <c r="D23" s="113"/>
      <c r="E23" s="226"/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54" right="0.22" top="0.75" bottom="0.75" header="0.3" footer="0.3"/>
  <pageSetup paperSize="9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16"/>
  <sheetViews>
    <sheetView view="pageBreakPreview" zoomScale="60" workbookViewId="0">
      <selection activeCell="B13" sqref="B13"/>
    </sheetView>
  </sheetViews>
  <sheetFormatPr defaultRowHeight="15"/>
  <cols>
    <col min="1" max="1" width="5.85546875" customWidth="1"/>
    <col min="2" max="2" width="39.28515625" customWidth="1"/>
    <col min="3" max="3" width="11.85546875" customWidth="1"/>
    <col min="4" max="4" width="14.28515625" customWidth="1"/>
    <col min="5" max="5" width="12.5703125" customWidth="1"/>
  </cols>
  <sheetData>
    <row r="1" spans="1:5" ht="21">
      <c r="A1" s="736" t="s">
        <v>2093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146"/>
      <c r="B8" s="147"/>
      <c r="C8" s="147"/>
      <c r="D8" s="147"/>
      <c r="E8" s="148"/>
    </row>
    <row r="9" spans="1:5">
      <c r="A9" s="263">
        <v>1</v>
      </c>
      <c r="B9" s="2" t="s">
        <v>1170</v>
      </c>
      <c r="C9" s="110">
        <f t="shared" ref="C9:C16" si="0">E9-D9</f>
        <v>67600</v>
      </c>
      <c r="D9" s="110">
        <f t="shared" ref="D9:D16" si="1">0.35*E9</f>
        <v>36400</v>
      </c>
      <c r="E9" s="220">
        <v>104000</v>
      </c>
    </row>
    <row r="10" spans="1:5">
      <c r="A10" s="263">
        <v>2</v>
      </c>
      <c r="B10" s="2" t="s">
        <v>1035</v>
      </c>
      <c r="C10" s="110">
        <f t="shared" si="0"/>
        <v>39000</v>
      </c>
      <c r="D10" s="110">
        <f t="shared" si="1"/>
        <v>21000</v>
      </c>
      <c r="E10" s="220">
        <v>60000</v>
      </c>
    </row>
    <row r="11" spans="1:5">
      <c r="A11" s="263">
        <v>3</v>
      </c>
      <c r="B11" s="2" t="s">
        <v>1171</v>
      </c>
      <c r="C11" s="110">
        <f t="shared" si="0"/>
        <v>35100</v>
      </c>
      <c r="D11" s="110">
        <f t="shared" si="1"/>
        <v>18900</v>
      </c>
      <c r="E11" s="220">
        <v>54000</v>
      </c>
    </row>
    <row r="12" spans="1:5">
      <c r="A12" s="263">
        <v>4</v>
      </c>
      <c r="B12" s="2" t="s">
        <v>1172</v>
      </c>
      <c r="C12" s="110">
        <f t="shared" si="0"/>
        <v>19500</v>
      </c>
      <c r="D12" s="110">
        <f t="shared" si="1"/>
        <v>10500</v>
      </c>
      <c r="E12" s="220">
        <v>30000</v>
      </c>
    </row>
    <row r="13" spans="1:5">
      <c r="A13" s="263">
        <v>5</v>
      </c>
      <c r="B13" s="2" t="s">
        <v>1173</v>
      </c>
      <c r="C13" s="110">
        <f t="shared" si="0"/>
        <v>27300</v>
      </c>
      <c r="D13" s="110">
        <f t="shared" si="1"/>
        <v>14699.999999999998</v>
      </c>
      <c r="E13" s="220">
        <v>42000</v>
      </c>
    </row>
    <row r="14" spans="1:5">
      <c r="A14" s="263">
        <v>6</v>
      </c>
      <c r="B14" s="2" t="s">
        <v>578</v>
      </c>
      <c r="C14" s="110">
        <f t="shared" si="0"/>
        <v>20280</v>
      </c>
      <c r="D14" s="110">
        <f t="shared" si="1"/>
        <v>10920</v>
      </c>
      <c r="E14" s="220">
        <v>31200</v>
      </c>
    </row>
    <row r="15" spans="1:5">
      <c r="A15" s="263">
        <v>7</v>
      </c>
      <c r="B15" s="292" t="s">
        <v>1147</v>
      </c>
      <c r="C15" s="110">
        <f t="shared" si="0"/>
        <v>15600</v>
      </c>
      <c r="D15" s="110">
        <f t="shared" si="1"/>
        <v>8400</v>
      </c>
      <c r="E15" s="220">
        <v>24000</v>
      </c>
    </row>
    <row r="16" spans="1:5" ht="15.75" thickBot="1">
      <c r="A16" s="273">
        <v>8</v>
      </c>
      <c r="B16" s="274" t="s">
        <v>1174</v>
      </c>
      <c r="C16" s="113">
        <f t="shared" si="0"/>
        <v>94380</v>
      </c>
      <c r="D16" s="113">
        <f t="shared" si="1"/>
        <v>50820</v>
      </c>
      <c r="E16" s="226">
        <v>145200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95" right="0.39" top="0.75" bottom="0.75" header="0.3" footer="0.3"/>
  <pageSetup paperSize="9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46"/>
  <sheetViews>
    <sheetView view="pageBreakPreview" zoomScale="60" workbookViewId="0">
      <selection activeCell="B10" sqref="B10"/>
    </sheetView>
  </sheetViews>
  <sheetFormatPr defaultRowHeight="15"/>
  <cols>
    <col min="1" max="1" width="6.5703125" customWidth="1"/>
    <col min="2" max="2" width="48.42578125" customWidth="1"/>
    <col min="3" max="3" width="12.5703125" customWidth="1"/>
    <col min="4" max="4" width="13.5703125" customWidth="1"/>
    <col min="5" max="5" width="13" customWidth="1"/>
  </cols>
  <sheetData>
    <row r="1" spans="1:5" ht="21">
      <c r="A1" s="736" t="s">
        <v>2094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146"/>
      <c r="B8" s="147"/>
      <c r="C8" s="147"/>
      <c r="D8" s="147"/>
      <c r="E8" s="148"/>
    </row>
    <row r="9" spans="1:5">
      <c r="A9" s="304">
        <v>1</v>
      </c>
      <c r="B9" s="305" t="s">
        <v>1175</v>
      </c>
      <c r="C9" s="110"/>
      <c r="D9" s="110"/>
      <c r="E9" s="220"/>
    </row>
    <row r="10" spans="1:5">
      <c r="A10" s="304"/>
      <c r="B10" s="306" t="s">
        <v>1176</v>
      </c>
      <c r="C10" s="110">
        <v>15600</v>
      </c>
      <c r="D10" s="110">
        <v>8400</v>
      </c>
      <c r="E10" s="220">
        <v>24000</v>
      </c>
    </row>
    <row r="11" spans="1:5">
      <c r="A11" s="304"/>
      <c r="B11" s="306" t="s">
        <v>1177</v>
      </c>
      <c r="C11" s="110">
        <v>15600</v>
      </c>
      <c r="D11" s="110">
        <v>8400</v>
      </c>
      <c r="E11" s="220">
        <v>24000</v>
      </c>
    </row>
    <row r="12" spans="1:5">
      <c r="A12" s="304"/>
      <c r="B12" s="306" t="s">
        <v>1178</v>
      </c>
      <c r="C12" s="110">
        <v>15600</v>
      </c>
      <c r="D12" s="110">
        <v>8400</v>
      </c>
      <c r="E12" s="220">
        <v>24000</v>
      </c>
    </row>
    <row r="13" spans="1:5">
      <c r="A13" s="304"/>
      <c r="B13" s="306" t="s">
        <v>1179</v>
      </c>
      <c r="C13" s="110">
        <v>15600</v>
      </c>
      <c r="D13" s="110">
        <v>8400</v>
      </c>
      <c r="E13" s="220">
        <v>24000</v>
      </c>
    </row>
    <row r="14" spans="1:5">
      <c r="A14" s="304"/>
      <c r="B14" s="306" t="s">
        <v>1180</v>
      </c>
      <c r="C14" s="110">
        <v>15600</v>
      </c>
      <c r="D14" s="110">
        <v>8400</v>
      </c>
      <c r="E14" s="220">
        <v>24000</v>
      </c>
    </row>
    <row r="15" spans="1:5">
      <c r="A15" s="304"/>
      <c r="B15" s="306" t="s">
        <v>1181</v>
      </c>
      <c r="C15" s="110">
        <v>15600</v>
      </c>
      <c r="D15" s="110">
        <v>8400</v>
      </c>
      <c r="E15" s="220">
        <v>24000</v>
      </c>
    </row>
    <row r="16" spans="1:5">
      <c r="A16" s="304">
        <v>2</v>
      </c>
      <c r="B16" s="306" t="s">
        <v>1182</v>
      </c>
      <c r="C16" s="110"/>
      <c r="D16" s="110"/>
      <c r="E16" s="220"/>
    </row>
    <row r="17" spans="1:5">
      <c r="A17" s="304"/>
      <c r="B17" s="306" t="s">
        <v>1183</v>
      </c>
      <c r="C17" s="110">
        <v>312000</v>
      </c>
      <c r="D17" s="110">
        <v>168000</v>
      </c>
      <c r="E17" s="220">
        <v>480000</v>
      </c>
    </row>
    <row r="18" spans="1:5">
      <c r="A18" s="304"/>
      <c r="B18" s="306" t="s">
        <v>1184</v>
      </c>
      <c r="C18" s="110">
        <v>429000</v>
      </c>
      <c r="D18" s="110">
        <f t="shared" ref="D18:D25" si="0">0.35*E18</f>
        <v>230999.99999999997</v>
      </c>
      <c r="E18" s="220">
        <v>660000</v>
      </c>
    </row>
    <row r="19" spans="1:5">
      <c r="A19" s="304"/>
      <c r="B19" s="306" t="s">
        <v>1178</v>
      </c>
      <c r="C19" s="110">
        <f t="shared" ref="C19:C25" si="1">E19-D19</f>
        <v>156000</v>
      </c>
      <c r="D19" s="110">
        <f t="shared" si="0"/>
        <v>84000</v>
      </c>
      <c r="E19" s="220">
        <v>240000</v>
      </c>
    </row>
    <row r="20" spans="1:5">
      <c r="A20" s="304"/>
      <c r="B20" s="306" t="s">
        <v>1185</v>
      </c>
      <c r="C20" s="110">
        <f t="shared" si="1"/>
        <v>273000</v>
      </c>
      <c r="D20" s="110">
        <f t="shared" si="0"/>
        <v>147000</v>
      </c>
      <c r="E20" s="220">
        <v>420000</v>
      </c>
    </row>
    <row r="21" spans="1:5">
      <c r="A21" s="304"/>
      <c r="B21" s="306" t="s">
        <v>1186</v>
      </c>
      <c r="C21" s="110">
        <f t="shared" si="1"/>
        <v>780000</v>
      </c>
      <c r="D21" s="110">
        <f t="shared" si="0"/>
        <v>420000</v>
      </c>
      <c r="E21" s="220">
        <v>1200000</v>
      </c>
    </row>
    <row r="22" spans="1:5">
      <c r="A22" s="304"/>
      <c r="B22" s="306" t="s">
        <v>1187</v>
      </c>
      <c r="C22" s="110">
        <f t="shared" si="1"/>
        <v>390000</v>
      </c>
      <c r="D22" s="110">
        <f t="shared" si="0"/>
        <v>210000</v>
      </c>
      <c r="E22" s="220">
        <v>600000</v>
      </c>
    </row>
    <row r="23" spans="1:5">
      <c r="A23" s="304"/>
      <c r="B23" s="306" t="s">
        <v>1188</v>
      </c>
      <c r="C23" s="110">
        <f t="shared" si="1"/>
        <v>390000</v>
      </c>
      <c r="D23" s="110">
        <f t="shared" si="0"/>
        <v>210000</v>
      </c>
      <c r="E23" s="220">
        <v>600000</v>
      </c>
    </row>
    <row r="24" spans="1:5">
      <c r="A24" s="304"/>
      <c r="B24" s="306" t="s">
        <v>1189</v>
      </c>
      <c r="C24" s="110">
        <f t="shared" si="1"/>
        <v>195000</v>
      </c>
      <c r="D24" s="110">
        <f t="shared" si="0"/>
        <v>105000</v>
      </c>
      <c r="E24" s="220">
        <v>300000</v>
      </c>
    </row>
    <row r="25" spans="1:5">
      <c r="A25" s="304"/>
      <c r="B25" s="306" t="s">
        <v>1190</v>
      </c>
      <c r="C25" s="110">
        <f t="shared" si="1"/>
        <v>195000</v>
      </c>
      <c r="D25" s="110">
        <f t="shared" si="0"/>
        <v>105000</v>
      </c>
      <c r="E25" s="220">
        <v>300000</v>
      </c>
    </row>
    <row r="26" spans="1:5">
      <c r="A26" s="304">
        <v>3</v>
      </c>
      <c r="B26" s="307" t="s">
        <v>1191</v>
      </c>
      <c r="C26" s="110"/>
      <c r="D26" s="110"/>
      <c r="E26" s="220"/>
    </row>
    <row r="27" spans="1:5">
      <c r="A27" s="308"/>
      <c r="B27" s="307" t="s">
        <v>1192</v>
      </c>
      <c r="C27" s="110">
        <v>32500</v>
      </c>
      <c r="D27" s="110">
        <v>17500</v>
      </c>
      <c r="E27" s="220">
        <v>50000</v>
      </c>
    </row>
    <row r="28" spans="1:5">
      <c r="A28" s="308"/>
      <c r="B28" s="307" t="s">
        <v>1193</v>
      </c>
      <c r="C28" s="110">
        <v>22750</v>
      </c>
      <c r="D28" s="110">
        <v>12250</v>
      </c>
      <c r="E28" s="220">
        <v>35000</v>
      </c>
    </row>
    <row r="29" spans="1:5">
      <c r="A29" s="308">
        <v>4</v>
      </c>
      <c r="B29" s="307" t="s">
        <v>1194</v>
      </c>
      <c r="C29" s="110"/>
      <c r="D29" s="110"/>
      <c r="E29" s="220"/>
    </row>
    <row r="30" spans="1:5">
      <c r="A30" s="308"/>
      <c r="B30" s="307" t="s">
        <v>1195</v>
      </c>
      <c r="C30" s="110">
        <v>16250</v>
      </c>
      <c r="D30" s="110">
        <v>8750</v>
      </c>
      <c r="E30" s="220">
        <v>25000</v>
      </c>
    </row>
    <row r="31" spans="1:5">
      <c r="A31" s="308"/>
      <c r="B31" s="307" t="s">
        <v>1196</v>
      </c>
      <c r="C31" s="110">
        <v>16250</v>
      </c>
      <c r="D31" s="110">
        <v>8750</v>
      </c>
      <c r="E31" s="220">
        <v>25000</v>
      </c>
    </row>
    <row r="32" spans="1:5">
      <c r="A32" s="308"/>
      <c r="B32" s="307" t="s">
        <v>1197</v>
      </c>
      <c r="C32" s="110">
        <v>22750</v>
      </c>
      <c r="D32" s="110">
        <v>12250</v>
      </c>
      <c r="E32" s="220">
        <v>35000</v>
      </c>
    </row>
    <row r="33" spans="1:5">
      <c r="A33" s="308">
        <v>5</v>
      </c>
      <c r="B33" s="307" t="s">
        <v>1198</v>
      </c>
      <c r="C33" s="110"/>
      <c r="D33" s="110"/>
      <c r="E33" s="220"/>
    </row>
    <row r="34" spans="1:5">
      <c r="A34" s="308"/>
      <c r="B34" s="307" t="s">
        <v>1199</v>
      </c>
      <c r="C34" s="110">
        <v>48750</v>
      </c>
      <c r="D34" s="110">
        <v>26250</v>
      </c>
      <c r="E34" s="220">
        <v>75000</v>
      </c>
    </row>
    <row r="35" spans="1:5">
      <c r="A35" s="308"/>
      <c r="B35" s="307" t="s">
        <v>1200</v>
      </c>
      <c r="C35" s="110">
        <v>65000</v>
      </c>
      <c r="D35" s="110">
        <v>35000</v>
      </c>
      <c r="E35" s="220">
        <v>100000</v>
      </c>
    </row>
    <row r="36" spans="1:5">
      <c r="A36" s="308">
        <v>6</v>
      </c>
      <c r="B36" s="307" t="s">
        <v>1201</v>
      </c>
      <c r="C36" s="110"/>
      <c r="D36" s="110"/>
      <c r="E36" s="220"/>
    </row>
    <row r="37" spans="1:5">
      <c r="A37" s="308"/>
      <c r="B37" s="307" t="s">
        <v>1202</v>
      </c>
      <c r="C37" s="110">
        <v>48750</v>
      </c>
      <c r="D37" s="110">
        <v>26250</v>
      </c>
      <c r="E37" s="220">
        <v>75000</v>
      </c>
    </row>
    <row r="38" spans="1:5">
      <c r="A38" s="308"/>
      <c r="B38" s="307" t="s">
        <v>1203</v>
      </c>
      <c r="C38" s="110">
        <v>65000</v>
      </c>
      <c r="D38" s="110">
        <v>35000</v>
      </c>
      <c r="E38" s="220">
        <v>100000</v>
      </c>
    </row>
    <row r="39" spans="1:5">
      <c r="A39" s="308">
        <v>7</v>
      </c>
      <c r="B39" s="307" t="s">
        <v>1204</v>
      </c>
      <c r="C39" s="110"/>
      <c r="D39" s="110"/>
      <c r="E39" s="220"/>
    </row>
    <row r="40" spans="1:5">
      <c r="A40" s="308"/>
      <c r="B40" s="307" t="s">
        <v>1205</v>
      </c>
      <c r="C40" s="110">
        <v>81250</v>
      </c>
      <c r="D40" s="110">
        <v>43750</v>
      </c>
      <c r="E40" s="220">
        <v>125000</v>
      </c>
    </row>
    <row r="41" spans="1:5">
      <c r="A41" s="308">
        <v>8</v>
      </c>
      <c r="B41" s="307" t="s">
        <v>1206</v>
      </c>
      <c r="C41" s="110">
        <v>113750</v>
      </c>
      <c r="D41" s="110">
        <v>61250</v>
      </c>
      <c r="E41" s="220">
        <v>175000</v>
      </c>
    </row>
    <row r="42" spans="1:5">
      <c r="A42" s="308">
        <v>9</v>
      </c>
      <c r="B42" s="307" t="s">
        <v>1207</v>
      </c>
      <c r="C42" s="110">
        <v>65000</v>
      </c>
      <c r="D42" s="110">
        <v>35000</v>
      </c>
      <c r="E42" s="220">
        <v>100000</v>
      </c>
    </row>
    <row r="43" spans="1:5">
      <c r="A43" s="309">
        <v>10</v>
      </c>
      <c r="B43" s="307" t="s">
        <v>1208</v>
      </c>
      <c r="C43" s="110">
        <f>E43-D43</f>
        <v>39000</v>
      </c>
      <c r="D43" s="110">
        <f>0.35*E43</f>
        <v>21000</v>
      </c>
      <c r="E43" s="220">
        <v>60000</v>
      </c>
    </row>
    <row r="44" spans="1:5">
      <c r="A44" s="309">
        <v>11</v>
      </c>
      <c r="B44" s="306" t="s">
        <v>1209</v>
      </c>
      <c r="C44" s="110">
        <f>E44-D44</f>
        <v>39000</v>
      </c>
      <c r="D44" s="110">
        <f>0.35*E44</f>
        <v>21000</v>
      </c>
      <c r="E44" s="220">
        <v>60000</v>
      </c>
    </row>
    <row r="45" spans="1:5">
      <c r="A45" s="309">
        <v>12</v>
      </c>
      <c r="B45" s="307" t="s">
        <v>579</v>
      </c>
      <c r="C45" s="110">
        <f>E45-D45</f>
        <v>39000</v>
      </c>
      <c r="D45" s="110">
        <f>0.35*E45</f>
        <v>21000</v>
      </c>
      <c r="E45" s="220">
        <v>60000</v>
      </c>
    </row>
    <row r="46" spans="1:5" ht="15.75" thickBot="1">
      <c r="A46" s="310">
        <v>13</v>
      </c>
      <c r="B46" s="311" t="s">
        <v>1210</v>
      </c>
      <c r="C46" s="113">
        <f>E46-D46</f>
        <v>39000</v>
      </c>
      <c r="D46" s="113">
        <f>0.35*E46</f>
        <v>21000</v>
      </c>
      <c r="E46" s="226">
        <v>60000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0866141732283472" right="0.39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39"/>
  <sheetViews>
    <sheetView view="pageBreakPreview" zoomScale="60" workbookViewId="0">
      <selection sqref="A1:E1"/>
    </sheetView>
  </sheetViews>
  <sheetFormatPr defaultRowHeight="15"/>
  <cols>
    <col min="1" max="1" width="5.85546875" customWidth="1"/>
    <col min="2" max="2" width="53.5703125" customWidth="1"/>
    <col min="3" max="3" width="13.140625" customWidth="1"/>
    <col min="4" max="4" width="14.140625" customWidth="1"/>
    <col min="5" max="5" width="17" customWidth="1"/>
  </cols>
  <sheetData>
    <row r="1" spans="1:5" ht="21">
      <c r="A1" s="736" t="s">
        <v>2095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8" spans="1:5">
      <c r="A8" s="146"/>
      <c r="B8" s="147"/>
      <c r="C8" s="147"/>
      <c r="D8" s="147"/>
      <c r="E8" s="148"/>
    </row>
    <row r="9" spans="1:5">
      <c r="A9" s="275">
        <v>1</v>
      </c>
      <c r="B9" s="279" t="s">
        <v>1211</v>
      </c>
      <c r="C9" s="285">
        <f t="shared" ref="C9:C17" si="0">E9-D9</f>
        <v>58500</v>
      </c>
      <c r="D9" s="285">
        <f t="shared" ref="D9:D17" si="1">0.35*E9</f>
        <v>31499.999999999996</v>
      </c>
      <c r="E9" s="286">
        <v>90000</v>
      </c>
    </row>
    <row r="10" spans="1:5">
      <c r="A10" s="275">
        <v>2</v>
      </c>
      <c r="B10" s="279" t="s">
        <v>1212</v>
      </c>
      <c r="C10" s="285">
        <f t="shared" si="0"/>
        <v>58500</v>
      </c>
      <c r="D10" s="285">
        <f t="shared" si="1"/>
        <v>31499.999999999996</v>
      </c>
      <c r="E10" s="286">
        <v>90000</v>
      </c>
    </row>
    <row r="11" spans="1:5">
      <c r="A11" s="275">
        <v>3</v>
      </c>
      <c r="B11" s="279" t="s">
        <v>1213</v>
      </c>
      <c r="C11" s="285">
        <f t="shared" si="0"/>
        <v>109200</v>
      </c>
      <c r="D11" s="285">
        <f t="shared" si="1"/>
        <v>58799.999999999993</v>
      </c>
      <c r="E11" s="286">
        <v>168000</v>
      </c>
    </row>
    <row r="12" spans="1:5">
      <c r="A12" s="275">
        <v>4</v>
      </c>
      <c r="B12" s="279" t="s">
        <v>1214</v>
      </c>
      <c r="C12" s="285">
        <f t="shared" si="0"/>
        <v>39000</v>
      </c>
      <c r="D12" s="285">
        <f t="shared" si="1"/>
        <v>21000</v>
      </c>
      <c r="E12" s="286">
        <v>60000</v>
      </c>
    </row>
    <row r="13" spans="1:5">
      <c r="A13" s="275">
        <v>5</v>
      </c>
      <c r="B13" s="312" t="s">
        <v>1215</v>
      </c>
      <c r="C13" s="285">
        <f t="shared" si="0"/>
        <v>62400</v>
      </c>
      <c r="D13" s="285">
        <f t="shared" si="1"/>
        <v>33600</v>
      </c>
      <c r="E13" s="286">
        <v>96000</v>
      </c>
    </row>
    <row r="14" spans="1:5">
      <c r="A14" s="275">
        <v>6</v>
      </c>
      <c r="B14" s="279" t="s">
        <v>1216</v>
      </c>
      <c r="C14" s="285">
        <f t="shared" si="0"/>
        <v>58500</v>
      </c>
      <c r="D14" s="285">
        <f t="shared" si="1"/>
        <v>31499.999999999996</v>
      </c>
      <c r="E14" s="286">
        <v>90000</v>
      </c>
    </row>
    <row r="15" spans="1:5">
      <c r="A15" s="275">
        <v>7</v>
      </c>
      <c r="B15" s="279" t="s">
        <v>1217</v>
      </c>
      <c r="C15" s="285">
        <f t="shared" si="0"/>
        <v>13650</v>
      </c>
      <c r="D15" s="285">
        <f t="shared" si="1"/>
        <v>7349.9999999999991</v>
      </c>
      <c r="E15" s="286">
        <v>21000</v>
      </c>
    </row>
    <row r="16" spans="1:5">
      <c r="A16" s="275">
        <v>8</v>
      </c>
      <c r="B16" s="279" t="s">
        <v>1218</v>
      </c>
      <c r="C16" s="285">
        <f t="shared" si="0"/>
        <v>13650</v>
      </c>
      <c r="D16" s="285">
        <f t="shared" si="1"/>
        <v>7349.9999999999991</v>
      </c>
      <c r="E16" s="286">
        <v>21000</v>
      </c>
    </row>
    <row r="17" spans="1:5">
      <c r="A17" s="275">
        <v>9</v>
      </c>
      <c r="B17" s="279" t="s">
        <v>1219</v>
      </c>
      <c r="C17" s="285">
        <f t="shared" si="0"/>
        <v>31200</v>
      </c>
      <c r="D17" s="285">
        <f t="shared" si="1"/>
        <v>16800</v>
      </c>
      <c r="E17" s="286">
        <v>48000</v>
      </c>
    </row>
    <row r="18" spans="1:5">
      <c r="A18" s="275">
        <v>10</v>
      </c>
      <c r="B18" s="313" t="s">
        <v>1220</v>
      </c>
      <c r="C18" s="210">
        <f>E18*65%</f>
        <v>32500</v>
      </c>
      <c r="D18" s="210">
        <f>E18*35%</f>
        <v>17500</v>
      </c>
      <c r="E18" s="278">
        <v>50000</v>
      </c>
    </row>
    <row r="19" spans="1:5">
      <c r="A19" s="275">
        <v>11</v>
      </c>
      <c r="B19" s="279" t="s">
        <v>1221</v>
      </c>
      <c r="C19" s="285">
        <f>E19-D19</f>
        <v>487500</v>
      </c>
      <c r="D19" s="285">
        <f>0.35*E19</f>
        <v>262500</v>
      </c>
      <c r="E19" s="286">
        <v>750000</v>
      </c>
    </row>
    <row r="20" spans="1:5">
      <c r="A20" s="275">
        <v>12</v>
      </c>
      <c r="B20" s="314" t="s">
        <v>1222</v>
      </c>
      <c r="C20" s="285">
        <f>E20-D20</f>
        <v>11700</v>
      </c>
      <c r="D20" s="285">
        <f>0.35*E20</f>
        <v>6300</v>
      </c>
      <c r="E20" s="286">
        <v>18000</v>
      </c>
    </row>
    <row r="21" spans="1:5">
      <c r="A21" s="275">
        <v>13</v>
      </c>
      <c r="B21" s="315" t="s">
        <v>1223</v>
      </c>
      <c r="C21" s="316">
        <f>E21*65%</f>
        <v>455000</v>
      </c>
      <c r="D21" s="316">
        <f>E21*35%</f>
        <v>244999.99999999997</v>
      </c>
      <c r="E21" s="317">
        <v>700000</v>
      </c>
    </row>
    <row r="22" spans="1:5">
      <c r="A22" s="275">
        <v>14</v>
      </c>
      <c r="B22" s="314" t="s">
        <v>1224</v>
      </c>
      <c r="C22" s="285">
        <f t="shared" ref="C22:C32" si="2">E22-D22</f>
        <v>421200</v>
      </c>
      <c r="D22" s="285">
        <f t="shared" ref="D22:D32" si="3">0.35*E22</f>
        <v>226800</v>
      </c>
      <c r="E22" s="286">
        <v>648000</v>
      </c>
    </row>
    <row r="23" spans="1:5">
      <c r="A23" s="275">
        <v>15</v>
      </c>
      <c r="B23" s="279" t="s">
        <v>1225</v>
      </c>
      <c r="C23" s="285">
        <f t="shared" si="2"/>
        <v>31200</v>
      </c>
      <c r="D23" s="285">
        <f t="shared" si="3"/>
        <v>16800</v>
      </c>
      <c r="E23" s="286">
        <v>48000</v>
      </c>
    </row>
    <row r="24" spans="1:5">
      <c r="A24" s="275">
        <v>16</v>
      </c>
      <c r="B24" s="279" t="s">
        <v>1226</v>
      </c>
      <c r="C24" s="285">
        <f t="shared" si="2"/>
        <v>58500</v>
      </c>
      <c r="D24" s="285">
        <f t="shared" si="3"/>
        <v>31499.999999999996</v>
      </c>
      <c r="E24" s="286">
        <v>90000</v>
      </c>
    </row>
    <row r="25" spans="1:5">
      <c r="A25" s="275">
        <v>17</v>
      </c>
      <c r="B25" s="279" t="s">
        <v>1227</v>
      </c>
      <c r="C25" s="285">
        <f t="shared" si="2"/>
        <v>58500</v>
      </c>
      <c r="D25" s="285">
        <f t="shared" si="3"/>
        <v>31499.999999999996</v>
      </c>
      <c r="E25" s="286">
        <v>90000</v>
      </c>
    </row>
    <row r="26" spans="1:5">
      <c r="A26" s="275">
        <v>18</v>
      </c>
      <c r="B26" s="279" t="s">
        <v>1228</v>
      </c>
      <c r="C26" s="285">
        <f t="shared" si="2"/>
        <v>39000</v>
      </c>
      <c r="D26" s="285">
        <f t="shared" si="3"/>
        <v>21000</v>
      </c>
      <c r="E26" s="286">
        <v>60000</v>
      </c>
    </row>
    <row r="27" spans="1:5">
      <c r="A27" s="275">
        <v>19</v>
      </c>
      <c r="B27" s="279" t="s">
        <v>1229</v>
      </c>
      <c r="C27" s="285">
        <f t="shared" si="2"/>
        <v>13650</v>
      </c>
      <c r="D27" s="285">
        <f t="shared" si="3"/>
        <v>7349.9999999999991</v>
      </c>
      <c r="E27" s="286">
        <v>21000</v>
      </c>
    </row>
    <row r="28" spans="1:5">
      <c r="A28" s="275">
        <v>20</v>
      </c>
      <c r="B28" s="318" t="s">
        <v>1230</v>
      </c>
      <c r="C28" s="285">
        <f t="shared" si="2"/>
        <v>11700</v>
      </c>
      <c r="D28" s="285">
        <f t="shared" si="3"/>
        <v>6300</v>
      </c>
      <c r="E28" s="286">
        <v>18000</v>
      </c>
    </row>
    <row r="29" spans="1:5">
      <c r="A29" s="275">
        <v>21</v>
      </c>
      <c r="B29" s="314" t="s">
        <v>1231</v>
      </c>
      <c r="C29" s="285">
        <f t="shared" si="2"/>
        <v>16250</v>
      </c>
      <c r="D29" s="285">
        <f t="shared" si="3"/>
        <v>8750</v>
      </c>
      <c r="E29" s="286">
        <v>25000</v>
      </c>
    </row>
    <row r="30" spans="1:5">
      <c r="A30" s="275">
        <v>22</v>
      </c>
      <c r="B30" s="318" t="s">
        <v>1232</v>
      </c>
      <c r="C30" s="285">
        <f t="shared" si="2"/>
        <v>23400</v>
      </c>
      <c r="D30" s="285">
        <f t="shared" si="3"/>
        <v>12600</v>
      </c>
      <c r="E30" s="286">
        <v>36000</v>
      </c>
    </row>
    <row r="31" spans="1:5">
      <c r="A31" s="275">
        <v>23</v>
      </c>
      <c r="B31" s="318" t="s">
        <v>1233</v>
      </c>
      <c r="C31" s="285">
        <f t="shared" si="2"/>
        <v>7800</v>
      </c>
      <c r="D31" s="285">
        <f t="shared" si="3"/>
        <v>4200</v>
      </c>
      <c r="E31" s="286">
        <v>12000</v>
      </c>
    </row>
    <row r="32" spans="1:5">
      <c r="A32" s="275">
        <v>24</v>
      </c>
      <c r="B32" s="318" t="s">
        <v>1234</v>
      </c>
      <c r="C32" s="285">
        <f t="shared" si="2"/>
        <v>19500</v>
      </c>
      <c r="D32" s="285">
        <f t="shared" si="3"/>
        <v>10500</v>
      </c>
      <c r="E32" s="286">
        <v>30000</v>
      </c>
    </row>
    <row r="33" spans="1:5">
      <c r="A33" s="275">
        <v>25</v>
      </c>
      <c r="B33" s="279" t="s">
        <v>1174</v>
      </c>
      <c r="C33" s="285"/>
      <c r="D33" s="318"/>
      <c r="E33" s="319"/>
    </row>
    <row r="34" spans="1:5">
      <c r="A34" s="275"/>
      <c r="B34" s="318" t="s">
        <v>1235</v>
      </c>
      <c r="C34" s="285">
        <f>E34-D34</f>
        <v>50700</v>
      </c>
      <c r="D34" s="285">
        <f>0.35*E34</f>
        <v>27300</v>
      </c>
      <c r="E34" s="286">
        <v>78000</v>
      </c>
    </row>
    <row r="35" spans="1:5">
      <c r="A35" s="275"/>
      <c r="B35" s="318" t="s">
        <v>1236</v>
      </c>
      <c r="C35" s="285">
        <f>E35-D35</f>
        <v>78000</v>
      </c>
      <c r="D35" s="285">
        <f>0.35*E35</f>
        <v>42000</v>
      </c>
      <c r="E35" s="286">
        <v>120000</v>
      </c>
    </row>
    <row r="36" spans="1:5">
      <c r="A36" s="320">
        <v>26</v>
      </c>
      <c r="B36" s="318" t="s">
        <v>1237</v>
      </c>
      <c r="C36" s="285"/>
      <c r="D36" s="318"/>
      <c r="E36" s="319"/>
    </row>
    <row r="37" spans="1:5">
      <c r="A37" s="320"/>
      <c r="B37" s="318" t="s">
        <v>1235</v>
      </c>
      <c r="C37" s="285">
        <f>E37-D37</f>
        <v>58500</v>
      </c>
      <c r="D37" s="285">
        <f>0.35*E37</f>
        <v>31499.999999999996</v>
      </c>
      <c r="E37" s="286">
        <v>90000</v>
      </c>
    </row>
    <row r="38" spans="1:5">
      <c r="A38" s="320"/>
      <c r="B38" s="318" t="s">
        <v>1236</v>
      </c>
      <c r="C38" s="285">
        <f>E38-D38</f>
        <v>97500</v>
      </c>
      <c r="D38" s="285">
        <f>0.35*E38</f>
        <v>52500</v>
      </c>
      <c r="E38" s="286">
        <v>150000</v>
      </c>
    </row>
    <row r="39" spans="1:5" ht="15.75" thickBot="1">
      <c r="A39" s="321">
        <v>27</v>
      </c>
      <c r="B39" s="288" t="s">
        <v>1238</v>
      </c>
      <c r="C39" s="289">
        <f>E39-D39</f>
        <v>17160</v>
      </c>
      <c r="D39" s="289">
        <f>0.35*E39</f>
        <v>9240</v>
      </c>
      <c r="E39" s="290">
        <v>26400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59" right="0.28000000000000003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55"/>
  <sheetViews>
    <sheetView view="pageBreakPreview" zoomScale="60" workbookViewId="0">
      <selection activeCell="B10" sqref="B10"/>
    </sheetView>
  </sheetViews>
  <sheetFormatPr defaultRowHeight="15"/>
  <cols>
    <col min="1" max="1" width="6.5703125" customWidth="1"/>
    <col min="2" max="2" width="45.5703125" customWidth="1"/>
    <col min="3" max="3" width="13.5703125" customWidth="1"/>
    <col min="4" max="4" width="14" customWidth="1"/>
    <col min="5" max="5" width="15.42578125" customWidth="1"/>
  </cols>
  <sheetData>
    <row r="1" spans="1:5" ht="21">
      <c r="A1" s="736" t="s">
        <v>2096</v>
      </c>
      <c r="B1" s="736"/>
      <c r="C1" s="736"/>
      <c r="D1" s="736"/>
      <c r="E1" s="736"/>
    </row>
    <row r="2" spans="1:5" ht="21">
      <c r="A2" s="736" t="s">
        <v>1</v>
      </c>
      <c r="B2" s="736"/>
      <c r="C2" s="736"/>
      <c r="D2" s="736"/>
      <c r="E2" s="736"/>
    </row>
    <row r="3" spans="1:5" ht="15.75" thickBot="1"/>
    <row r="4" spans="1:5" ht="15.75" thickBot="1">
      <c r="A4" s="661" t="s">
        <v>86</v>
      </c>
      <c r="B4" s="664" t="s">
        <v>6</v>
      </c>
      <c r="C4" s="667" t="s">
        <v>571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10">
        <v>1</v>
      </c>
      <c r="B7" s="11">
        <v>2</v>
      </c>
      <c r="C7" s="12">
        <v>3</v>
      </c>
      <c r="D7" s="12">
        <v>4</v>
      </c>
      <c r="E7" s="12">
        <v>5</v>
      </c>
    </row>
    <row r="9" spans="1:5">
      <c r="A9" s="322">
        <v>1</v>
      </c>
      <c r="B9" s="323" t="s">
        <v>1239</v>
      </c>
      <c r="C9" s="324">
        <f t="shared" ref="C9:C28" si="0">E9*65%</f>
        <v>32500</v>
      </c>
      <c r="D9" s="324">
        <f t="shared" ref="D9:D28" si="1">E9*35%</f>
        <v>17500</v>
      </c>
      <c r="E9" s="324">
        <v>50000</v>
      </c>
    </row>
    <row r="10" spans="1:5">
      <c r="A10" s="325">
        <v>2</v>
      </c>
      <c r="B10" s="326" t="s">
        <v>1215</v>
      </c>
      <c r="C10" s="3">
        <f t="shared" si="0"/>
        <v>62400</v>
      </c>
      <c r="D10" s="3">
        <f t="shared" si="1"/>
        <v>33600</v>
      </c>
      <c r="E10" s="3">
        <v>96000</v>
      </c>
    </row>
    <row r="11" spans="1:5">
      <c r="A11" s="325">
        <v>3</v>
      </c>
      <c r="B11" s="326" t="s">
        <v>1240</v>
      </c>
      <c r="C11" s="3">
        <f t="shared" si="0"/>
        <v>65000</v>
      </c>
      <c r="D11" s="3">
        <f t="shared" si="1"/>
        <v>35000</v>
      </c>
      <c r="E11" s="3">
        <v>100000</v>
      </c>
    </row>
    <row r="12" spans="1:5">
      <c r="A12" s="325">
        <v>4</v>
      </c>
      <c r="B12" s="326" t="s">
        <v>1241</v>
      </c>
      <c r="C12" s="3">
        <f t="shared" si="0"/>
        <v>975000</v>
      </c>
      <c r="D12" s="3">
        <f t="shared" si="1"/>
        <v>525000</v>
      </c>
      <c r="E12" s="3">
        <v>1500000</v>
      </c>
    </row>
    <row r="13" spans="1:5">
      <c r="A13" s="325">
        <v>5</v>
      </c>
      <c r="B13" s="326" t="s">
        <v>1242</v>
      </c>
      <c r="C13" s="3">
        <f t="shared" si="0"/>
        <v>19500</v>
      </c>
      <c r="D13" s="3">
        <f t="shared" si="1"/>
        <v>10500</v>
      </c>
      <c r="E13" s="3">
        <v>30000</v>
      </c>
    </row>
    <row r="14" spans="1:5">
      <c r="A14" s="325">
        <v>6</v>
      </c>
      <c r="B14" s="326" t="s">
        <v>1243</v>
      </c>
      <c r="C14" s="3">
        <f t="shared" si="0"/>
        <v>23400</v>
      </c>
      <c r="D14" s="3">
        <f t="shared" si="1"/>
        <v>12600</v>
      </c>
      <c r="E14" s="3">
        <v>36000</v>
      </c>
    </row>
    <row r="15" spans="1:5">
      <c r="A15" s="325">
        <v>7</v>
      </c>
      <c r="B15" s="326" t="s">
        <v>1244</v>
      </c>
      <c r="C15" s="3">
        <f t="shared" si="0"/>
        <v>812500</v>
      </c>
      <c r="D15" s="3">
        <f t="shared" si="1"/>
        <v>437500</v>
      </c>
      <c r="E15" s="3">
        <v>1250000</v>
      </c>
    </row>
    <row r="16" spans="1:5">
      <c r="A16" s="325">
        <v>8</v>
      </c>
      <c r="B16" s="326" t="s">
        <v>1220</v>
      </c>
      <c r="C16" s="3">
        <f t="shared" si="0"/>
        <v>32500</v>
      </c>
      <c r="D16" s="3">
        <f t="shared" si="1"/>
        <v>17500</v>
      </c>
      <c r="E16" s="3">
        <v>50000</v>
      </c>
    </row>
    <row r="17" spans="1:5">
      <c r="A17" s="325">
        <v>9</v>
      </c>
      <c r="B17" s="326" t="s">
        <v>1245</v>
      </c>
      <c r="C17" s="3">
        <f t="shared" si="0"/>
        <v>1625000</v>
      </c>
      <c r="D17" s="3">
        <f t="shared" si="1"/>
        <v>875000</v>
      </c>
      <c r="E17" s="3">
        <v>2500000</v>
      </c>
    </row>
    <row r="18" spans="1:5">
      <c r="A18" s="325">
        <v>10</v>
      </c>
      <c r="B18" s="326" t="s">
        <v>1246</v>
      </c>
      <c r="C18" s="3">
        <f t="shared" si="0"/>
        <v>812500</v>
      </c>
      <c r="D18" s="3">
        <f t="shared" si="1"/>
        <v>437500</v>
      </c>
      <c r="E18" s="3">
        <v>1250000</v>
      </c>
    </row>
    <row r="19" spans="1:5">
      <c r="A19" s="325">
        <v>11</v>
      </c>
      <c r="B19" s="326" t="s">
        <v>1247</v>
      </c>
      <c r="C19" s="3">
        <f t="shared" si="0"/>
        <v>97500</v>
      </c>
      <c r="D19" s="3">
        <f t="shared" si="1"/>
        <v>52500</v>
      </c>
      <c r="E19" s="3">
        <v>150000</v>
      </c>
    </row>
    <row r="20" spans="1:5">
      <c r="A20" s="325">
        <v>12</v>
      </c>
      <c r="B20" s="326" t="s">
        <v>1248</v>
      </c>
      <c r="C20" s="3">
        <f t="shared" si="0"/>
        <v>58500</v>
      </c>
      <c r="D20" s="3">
        <f t="shared" si="1"/>
        <v>31499.999999999996</v>
      </c>
      <c r="E20" s="3">
        <v>90000</v>
      </c>
    </row>
    <row r="21" spans="1:5">
      <c r="A21" s="325">
        <v>13</v>
      </c>
      <c r="B21" s="326" t="s">
        <v>1249</v>
      </c>
      <c r="C21" s="3">
        <f t="shared" si="0"/>
        <v>65000</v>
      </c>
      <c r="D21" s="3">
        <f t="shared" si="1"/>
        <v>35000</v>
      </c>
      <c r="E21" s="3">
        <v>100000</v>
      </c>
    </row>
    <row r="22" spans="1:5">
      <c r="A22" s="325">
        <v>14</v>
      </c>
      <c r="B22" s="326" t="s">
        <v>1250</v>
      </c>
      <c r="C22" s="3">
        <f t="shared" si="0"/>
        <v>22750</v>
      </c>
      <c r="D22" s="3">
        <f t="shared" si="1"/>
        <v>12250</v>
      </c>
      <c r="E22" s="3">
        <v>35000</v>
      </c>
    </row>
    <row r="23" spans="1:5">
      <c r="A23" s="325">
        <v>15</v>
      </c>
      <c r="B23" s="326" t="s">
        <v>1251</v>
      </c>
      <c r="C23" s="3">
        <f t="shared" si="0"/>
        <v>1300000</v>
      </c>
      <c r="D23" s="3">
        <f t="shared" si="1"/>
        <v>700000</v>
      </c>
      <c r="E23" s="3">
        <v>2000000</v>
      </c>
    </row>
    <row r="24" spans="1:5">
      <c r="A24" s="325">
        <v>16</v>
      </c>
      <c r="B24" s="326" t="s">
        <v>1252</v>
      </c>
      <c r="C24" s="3">
        <f t="shared" si="0"/>
        <v>455000</v>
      </c>
      <c r="D24" s="3">
        <f t="shared" si="1"/>
        <v>244999.99999999997</v>
      </c>
      <c r="E24" s="3">
        <v>700000</v>
      </c>
    </row>
    <row r="25" spans="1:5">
      <c r="A25" s="325">
        <v>17</v>
      </c>
      <c r="B25" s="326" t="s">
        <v>1253</v>
      </c>
      <c r="C25" s="3">
        <f t="shared" si="0"/>
        <v>1072500</v>
      </c>
      <c r="D25" s="3">
        <f t="shared" si="1"/>
        <v>577500</v>
      </c>
      <c r="E25" s="3">
        <v>1650000</v>
      </c>
    </row>
    <row r="26" spans="1:5">
      <c r="A26" s="325">
        <v>18</v>
      </c>
      <c r="B26" s="326" t="s">
        <v>1254</v>
      </c>
      <c r="C26" s="3">
        <f t="shared" si="0"/>
        <v>812500</v>
      </c>
      <c r="D26" s="3">
        <f t="shared" si="1"/>
        <v>437500</v>
      </c>
      <c r="E26" s="3">
        <v>1250000</v>
      </c>
    </row>
    <row r="27" spans="1:5">
      <c r="A27" s="325">
        <v>19</v>
      </c>
      <c r="B27" s="326" t="s">
        <v>1255</v>
      </c>
      <c r="C27" s="3">
        <f t="shared" si="0"/>
        <v>1625000</v>
      </c>
      <c r="D27" s="3">
        <f t="shared" si="1"/>
        <v>875000</v>
      </c>
      <c r="E27" s="3">
        <v>2500000</v>
      </c>
    </row>
    <row r="28" spans="1:5">
      <c r="A28" s="325">
        <v>20</v>
      </c>
      <c r="B28" s="326" t="s">
        <v>1256</v>
      </c>
      <c r="C28" s="3">
        <f t="shared" si="0"/>
        <v>650000</v>
      </c>
      <c r="D28" s="3">
        <f t="shared" si="1"/>
        <v>350000</v>
      </c>
      <c r="E28" s="3">
        <v>1000000</v>
      </c>
    </row>
    <row r="29" spans="1:5">
      <c r="A29" s="325">
        <v>21</v>
      </c>
      <c r="B29" s="327" t="s">
        <v>1257</v>
      </c>
      <c r="C29" s="328">
        <v>432000</v>
      </c>
      <c r="D29" s="328">
        <f>E29-C29</f>
        <v>288000</v>
      </c>
      <c r="E29" s="328">
        <v>720000</v>
      </c>
    </row>
    <row r="30" spans="1:5">
      <c r="A30" s="325">
        <v>22</v>
      </c>
      <c r="B30" s="327" t="s">
        <v>1258</v>
      </c>
      <c r="C30" s="329"/>
      <c r="D30" s="329"/>
      <c r="E30" s="329"/>
    </row>
    <row r="31" spans="1:5">
      <c r="A31" s="325"/>
      <c r="B31" s="330" t="s">
        <v>1259</v>
      </c>
      <c r="C31" s="328">
        <v>720000</v>
      </c>
      <c r="D31" s="328">
        <f>E31-C31</f>
        <v>480000</v>
      </c>
      <c r="E31" s="328">
        <v>1200000</v>
      </c>
    </row>
    <row r="32" spans="1:5">
      <c r="A32" s="325"/>
      <c r="B32" s="330" t="s">
        <v>1260</v>
      </c>
      <c r="C32" s="328">
        <v>720000</v>
      </c>
      <c r="D32" s="328">
        <f>E32-C32</f>
        <v>480000</v>
      </c>
      <c r="E32" s="328">
        <v>1200000</v>
      </c>
    </row>
    <row r="33" spans="1:5">
      <c r="A33" s="325"/>
      <c r="B33" s="330" t="s">
        <v>1261</v>
      </c>
      <c r="C33" s="328">
        <v>720000</v>
      </c>
      <c r="D33" s="328">
        <f>E33-C33</f>
        <v>480000</v>
      </c>
      <c r="E33" s="328">
        <v>1200000</v>
      </c>
    </row>
    <row r="34" spans="1:5">
      <c r="A34" s="325"/>
      <c r="B34" s="330" t="s">
        <v>1262</v>
      </c>
      <c r="C34" s="328">
        <v>720000</v>
      </c>
      <c r="D34" s="328">
        <f>E34-C34</f>
        <v>480000</v>
      </c>
      <c r="E34" s="328">
        <v>1200000</v>
      </c>
    </row>
    <row r="35" spans="1:5">
      <c r="A35" s="325">
        <v>23</v>
      </c>
      <c r="B35" s="327" t="s">
        <v>1263</v>
      </c>
      <c r="C35" s="329"/>
      <c r="D35" s="329"/>
      <c r="E35" s="329"/>
    </row>
    <row r="36" spans="1:5">
      <c r="A36" s="325"/>
      <c r="B36" s="330" t="s">
        <v>1264</v>
      </c>
      <c r="C36" s="328">
        <v>900000</v>
      </c>
      <c r="D36" s="328">
        <f t="shared" ref="D36:D41" si="2">E36-C36</f>
        <v>600000</v>
      </c>
      <c r="E36" s="328">
        <v>1500000</v>
      </c>
    </row>
    <row r="37" spans="1:5">
      <c r="A37" s="325"/>
      <c r="B37" s="330" t="s">
        <v>1265</v>
      </c>
      <c r="C37" s="328">
        <v>900000</v>
      </c>
      <c r="D37" s="328">
        <f t="shared" si="2"/>
        <v>600000</v>
      </c>
      <c r="E37" s="328">
        <v>1500000</v>
      </c>
    </row>
    <row r="38" spans="1:5">
      <c r="A38" s="325"/>
      <c r="B38" s="330" t="s">
        <v>1266</v>
      </c>
      <c r="C38" s="328">
        <v>900000</v>
      </c>
      <c r="D38" s="328">
        <f t="shared" si="2"/>
        <v>600000</v>
      </c>
      <c r="E38" s="328">
        <v>1500000</v>
      </c>
    </row>
    <row r="39" spans="1:5">
      <c r="A39" s="325"/>
      <c r="B39" s="330" t="s">
        <v>1267</v>
      </c>
      <c r="C39" s="328">
        <v>1080000</v>
      </c>
      <c r="D39" s="328">
        <f t="shared" si="2"/>
        <v>720000</v>
      </c>
      <c r="E39" s="328">
        <v>1800000</v>
      </c>
    </row>
    <row r="40" spans="1:5">
      <c r="A40" s="325"/>
      <c r="B40" s="330" t="s">
        <v>1268</v>
      </c>
      <c r="C40" s="328">
        <v>1080000</v>
      </c>
      <c r="D40" s="328">
        <f t="shared" si="2"/>
        <v>720000</v>
      </c>
      <c r="E40" s="328">
        <v>1800000</v>
      </c>
    </row>
    <row r="41" spans="1:5">
      <c r="A41" s="325"/>
      <c r="B41" s="330" t="s">
        <v>1269</v>
      </c>
      <c r="C41" s="328">
        <v>900000</v>
      </c>
      <c r="D41" s="328">
        <f t="shared" si="2"/>
        <v>600000</v>
      </c>
      <c r="E41" s="328">
        <v>1500000</v>
      </c>
    </row>
    <row r="42" spans="1:5">
      <c r="A42" s="325">
        <v>24</v>
      </c>
      <c r="B42" s="327" t="s">
        <v>1270</v>
      </c>
      <c r="C42" s="329"/>
      <c r="D42" s="329"/>
      <c r="E42" s="329"/>
    </row>
    <row r="43" spans="1:5">
      <c r="A43" s="325"/>
      <c r="B43" s="331" t="s">
        <v>1271</v>
      </c>
      <c r="C43" s="328">
        <v>1440000</v>
      </c>
      <c r="D43" s="328">
        <f>E43-C43</f>
        <v>2400000</v>
      </c>
      <c r="E43" s="328">
        <v>3840000</v>
      </c>
    </row>
    <row r="44" spans="1:5">
      <c r="A44" s="325"/>
      <c r="B44" s="330" t="s">
        <v>1272</v>
      </c>
      <c r="C44" s="328">
        <v>1440000</v>
      </c>
      <c r="D44" s="328">
        <f>E44-C44</f>
        <v>2400000</v>
      </c>
      <c r="E44" s="328">
        <v>3840000</v>
      </c>
    </row>
    <row r="45" spans="1:5">
      <c r="A45" s="325"/>
      <c r="B45" s="330" t="s">
        <v>1273</v>
      </c>
      <c r="C45" s="328">
        <v>1440000</v>
      </c>
      <c r="D45" s="328">
        <f>E45-C45</f>
        <v>2400000</v>
      </c>
      <c r="E45" s="328">
        <v>3840000</v>
      </c>
    </row>
    <row r="46" spans="1:5">
      <c r="A46" s="325">
        <v>25</v>
      </c>
      <c r="B46" s="326" t="s">
        <v>1274</v>
      </c>
      <c r="C46" s="3">
        <f t="shared" ref="C46:C55" si="3">E46*65%</f>
        <v>812500</v>
      </c>
      <c r="D46" s="3">
        <f t="shared" ref="D46:D55" si="4">E46*35%</f>
        <v>437500</v>
      </c>
      <c r="E46" s="3">
        <v>1250000</v>
      </c>
    </row>
    <row r="47" spans="1:5">
      <c r="A47" s="325">
        <v>26</v>
      </c>
      <c r="B47" s="326" t="s">
        <v>1275</v>
      </c>
      <c r="C47" s="3">
        <f t="shared" si="3"/>
        <v>1300000</v>
      </c>
      <c r="D47" s="3">
        <f t="shared" si="4"/>
        <v>700000</v>
      </c>
      <c r="E47" s="3">
        <v>2000000</v>
      </c>
    </row>
    <row r="48" spans="1:5">
      <c r="A48" s="325">
        <v>27</v>
      </c>
      <c r="B48" s="326" t="s">
        <v>1276</v>
      </c>
      <c r="C48" s="3">
        <f t="shared" si="3"/>
        <v>650000</v>
      </c>
      <c r="D48" s="3">
        <f t="shared" si="4"/>
        <v>350000</v>
      </c>
      <c r="E48" s="3">
        <v>1000000</v>
      </c>
    </row>
    <row r="49" spans="1:5">
      <c r="A49" s="325">
        <v>28</v>
      </c>
      <c r="B49" s="326" t="s">
        <v>1277</v>
      </c>
      <c r="C49" s="3">
        <f t="shared" si="3"/>
        <v>32500</v>
      </c>
      <c r="D49" s="3">
        <f t="shared" si="4"/>
        <v>17500</v>
      </c>
      <c r="E49" s="3">
        <v>50000</v>
      </c>
    </row>
    <row r="50" spans="1:5">
      <c r="A50" s="325">
        <v>29</v>
      </c>
      <c r="B50" s="326" t="s">
        <v>1278</v>
      </c>
      <c r="C50" s="3">
        <f t="shared" si="3"/>
        <v>65000</v>
      </c>
      <c r="D50" s="3">
        <f t="shared" si="4"/>
        <v>35000</v>
      </c>
      <c r="E50" s="3">
        <v>100000</v>
      </c>
    </row>
    <row r="51" spans="1:5">
      <c r="A51" s="325">
        <v>30</v>
      </c>
      <c r="B51" s="326" t="s">
        <v>1279</v>
      </c>
      <c r="C51" s="3">
        <f t="shared" si="3"/>
        <v>65000</v>
      </c>
      <c r="D51" s="3">
        <f t="shared" si="4"/>
        <v>35000</v>
      </c>
      <c r="E51" s="3">
        <v>100000</v>
      </c>
    </row>
    <row r="52" spans="1:5">
      <c r="A52" s="325">
        <v>31</v>
      </c>
      <c r="B52" s="326" t="s">
        <v>1280</v>
      </c>
      <c r="C52" s="3">
        <f t="shared" si="3"/>
        <v>9750000</v>
      </c>
      <c r="D52" s="3">
        <f t="shared" si="4"/>
        <v>5250000</v>
      </c>
      <c r="E52" s="3">
        <v>15000000</v>
      </c>
    </row>
    <row r="53" spans="1:5">
      <c r="A53" s="325">
        <v>32</v>
      </c>
      <c r="B53" s="326" t="s">
        <v>1281</v>
      </c>
      <c r="C53" s="3">
        <f t="shared" si="3"/>
        <v>78000</v>
      </c>
      <c r="D53" s="3">
        <f t="shared" si="4"/>
        <v>42000</v>
      </c>
      <c r="E53" s="3">
        <v>120000</v>
      </c>
    </row>
    <row r="54" spans="1:5">
      <c r="A54" s="325">
        <v>33</v>
      </c>
      <c r="B54" s="326" t="s">
        <v>1282</v>
      </c>
      <c r="C54" s="3">
        <f t="shared" si="3"/>
        <v>97500</v>
      </c>
      <c r="D54" s="3">
        <f t="shared" si="4"/>
        <v>52500</v>
      </c>
      <c r="E54" s="3">
        <v>150000</v>
      </c>
    </row>
    <row r="55" spans="1:5">
      <c r="A55" s="332">
        <v>34</v>
      </c>
      <c r="B55" s="333" t="s">
        <v>1283</v>
      </c>
      <c r="C55" s="334">
        <f t="shared" si="3"/>
        <v>13000</v>
      </c>
      <c r="D55" s="334">
        <f t="shared" si="4"/>
        <v>7000</v>
      </c>
      <c r="E55" s="334">
        <v>20000</v>
      </c>
    </row>
  </sheetData>
  <mergeCells count="8">
    <mergeCell ref="A1:E1"/>
    <mergeCell ref="A2:E2"/>
    <mergeCell ref="A4:A6"/>
    <mergeCell ref="B4:B6"/>
    <mergeCell ref="C4:E4"/>
    <mergeCell ref="C5:C6"/>
    <mergeCell ref="D5:D6"/>
    <mergeCell ref="E5:E6"/>
  </mergeCells>
  <pageMargins left="0.70866141732283472" right="0.39370078740157483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81"/>
  <sheetViews>
    <sheetView view="pageBreakPreview" zoomScale="60" workbookViewId="0">
      <selection activeCell="E23" sqref="E23"/>
    </sheetView>
  </sheetViews>
  <sheetFormatPr defaultRowHeight="15"/>
  <cols>
    <col min="1" max="1" width="6.7109375" customWidth="1"/>
    <col min="2" max="2" width="75.5703125" customWidth="1"/>
    <col min="3" max="3" width="13.85546875" customWidth="1"/>
    <col min="4" max="4" width="14" customWidth="1"/>
    <col min="5" max="5" width="16.5703125" customWidth="1"/>
    <col min="6" max="6" width="0.140625" customWidth="1"/>
    <col min="7" max="7" width="17.85546875" hidden="1" customWidth="1"/>
    <col min="8" max="8" width="17.42578125" hidden="1" customWidth="1"/>
    <col min="9" max="9" width="29.28515625" hidden="1" customWidth="1"/>
  </cols>
  <sheetData>
    <row r="1" spans="1:9" ht="21">
      <c r="A1" s="736" t="s">
        <v>1284</v>
      </c>
      <c r="B1" s="736"/>
      <c r="C1" s="736"/>
      <c r="D1" s="736"/>
      <c r="E1" s="736"/>
      <c r="F1" s="736"/>
      <c r="G1" s="736"/>
      <c r="H1" s="736"/>
    </row>
    <row r="2" spans="1:9" ht="21">
      <c r="A2" s="736" t="s">
        <v>1</v>
      </c>
      <c r="B2" s="736"/>
      <c r="C2" s="736"/>
      <c r="D2" s="736"/>
      <c r="E2" s="736"/>
      <c r="F2" s="736"/>
      <c r="G2" s="736"/>
      <c r="H2" s="736"/>
    </row>
    <row r="3" spans="1:9" ht="15.75" thickBot="1"/>
    <row r="4" spans="1:9" ht="15.75" thickBot="1">
      <c r="A4" s="703" t="s">
        <v>86</v>
      </c>
      <c r="B4" s="706" t="s">
        <v>6</v>
      </c>
      <c r="C4" s="709" t="s">
        <v>571</v>
      </c>
      <c r="D4" s="709"/>
      <c r="E4" s="735"/>
      <c r="F4" s="709" t="s">
        <v>571</v>
      </c>
      <c r="G4" s="709"/>
      <c r="H4" s="735"/>
    </row>
    <row r="5" spans="1:9">
      <c r="A5" s="704"/>
      <c r="B5" s="707"/>
      <c r="C5" s="710" t="s">
        <v>3</v>
      </c>
      <c r="D5" s="712" t="s">
        <v>4</v>
      </c>
      <c r="E5" s="701" t="s">
        <v>5</v>
      </c>
      <c r="F5" s="710" t="s">
        <v>3</v>
      </c>
      <c r="G5" s="712" t="s">
        <v>4</v>
      </c>
      <c r="H5" s="701" t="s">
        <v>5</v>
      </c>
    </row>
    <row r="6" spans="1:9" ht="15.75" thickBot="1">
      <c r="A6" s="705"/>
      <c r="B6" s="708"/>
      <c r="C6" s="711"/>
      <c r="D6" s="713"/>
      <c r="E6" s="702"/>
      <c r="F6" s="711"/>
      <c r="G6" s="713"/>
      <c r="H6" s="702"/>
    </row>
    <row r="7" spans="1:9" ht="15.75" thickBot="1">
      <c r="A7" s="171">
        <v>1</v>
      </c>
      <c r="B7" s="11">
        <v>2</v>
      </c>
      <c r="C7" s="12">
        <v>3</v>
      </c>
      <c r="D7" s="12">
        <v>4</v>
      </c>
      <c r="E7" s="163">
        <v>5</v>
      </c>
      <c r="F7" s="12">
        <v>6</v>
      </c>
      <c r="G7" s="12">
        <v>7</v>
      </c>
      <c r="H7" s="163">
        <v>8</v>
      </c>
    </row>
    <row r="8" spans="1:9">
      <c r="A8" s="335" t="s">
        <v>572</v>
      </c>
      <c r="B8" s="336" t="s">
        <v>1285</v>
      </c>
      <c r="C8" s="337"/>
      <c r="D8" s="337"/>
      <c r="E8" s="338"/>
      <c r="F8" s="337"/>
      <c r="G8" s="337"/>
      <c r="H8" s="338"/>
    </row>
    <row r="9" spans="1:9">
      <c r="A9" s="339">
        <v>1</v>
      </c>
      <c r="B9" s="340" t="s">
        <v>1286</v>
      </c>
      <c r="C9" s="341">
        <f t="shared" ref="C9:C15" si="0">0.6*E9</f>
        <v>180000</v>
      </c>
      <c r="D9" s="341">
        <f t="shared" ref="D9:D15" si="1">0.4*E9</f>
        <v>120000</v>
      </c>
      <c r="E9" s="342">
        <v>300000</v>
      </c>
      <c r="F9" s="341">
        <f>0.6*H9</f>
        <v>180000</v>
      </c>
      <c r="G9" s="341">
        <f>0.4*H9</f>
        <v>120000</v>
      </c>
      <c r="H9" s="342">
        <v>300000</v>
      </c>
      <c r="I9" s="343" t="s">
        <v>1287</v>
      </c>
    </row>
    <row r="10" spans="1:9">
      <c r="A10" s="339">
        <v>2</v>
      </c>
      <c r="B10" s="340" t="s">
        <v>1288</v>
      </c>
      <c r="C10" s="341">
        <f t="shared" si="0"/>
        <v>450000</v>
      </c>
      <c r="D10" s="341">
        <f t="shared" si="1"/>
        <v>300000</v>
      </c>
      <c r="E10" s="342">
        <v>750000</v>
      </c>
      <c r="F10" s="341">
        <f>0.6*H10</f>
        <v>450000</v>
      </c>
      <c r="G10" s="341">
        <f>0.4*H10</f>
        <v>300000</v>
      </c>
      <c r="H10" s="342">
        <v>750000</v>
      </c>
      <c r="I10" s="343" t="s">
        <v>1289</v>
      </c>
    </row>
    <row r="11" spans="1:9">
      <c r="A11" s="339">
        <v>3</v>
      </c>
      <c r="B11" s="340" t="s">
        <v>1290</v>
      </c>
      <c r="C11" s="341">
        <f t="shared" si="0"/>
        <v>60000</v>
      </c>
      <c r="D11" s="341">
        <f t="shared" si="1"/>
        <v>40000</v>
      </c>
      <c r="E11" s="342">
        <v>100000</v>
      </c>
      <c r="F11" s="341">
        <f>C11*20%+C11</f>
        <v>72000</v>
      </c>
      <c r="G11" s="341">
        <f>D11</f>
        <v>40000</v>
      </c>
      <c r="H11" s="342">
        <f>G11+F11</f>
        <v>112000</v>
      </c>
      <c r="I11" s="343" t="s">
        <v>1291</v>
      </c>
    </row>
    <row r="12" spans="1:9">
      <c r="A12" s="339">
        <v>4</v>
      </c>
      <c r="B12" s="340" t="s">
        <v>2097</v>
      </c>
      <c r="C12" s="341">
        <f t="shared" si="0"/>
        <v>300000</v>
      </c>
      <c r="D12" s="341">
        <f t="shared" si="1"/>
        <v>200000</v>
      </c>
      <c r="E12" s="342">
        <v>500000</v>
      </c>
      <c r="F12" s="341">
        <f t="shared" ref="F12:F15" si="2">C12*20%+C12</f>
        <v>360000</v>
      </c>
      <c r="G12" s="341">
        <f t="shared" ref="G12:G15" si="3">D12</f>
        <v>200000</v>
      </c>
      <c r="H12" s="342">
        <f t="shared" ref="H12:H15" si="4">G12+F12</f>
        <v>560000</v>
      </c>
      <c r="I12" s="343" t="s">
        <v>1292</v>
      </c>
    </row>
    <row r="13" spans="1:9">
      <c r="A13" s="339">
        <v>5</v>
      </c>
      <c r="B13" s="340" t="s">
        <v>2203</v>
      </c>
      <c r="C13" s="341">
        <f t="shared" si="0"/>
        <v>7800</v>
      </c>
      <c r="D13" s="341">
        <f t="shared" si="1"/>
        <v>5200</v>
      </c>
      <c r="E13" s="342">
        <v>13000</v>
      </c>
      <c r="F13" s="341">
        <f t="shared" si="2"/>
        <v>9360</v>
      </c>
      <c r="G13" s="341">
        <f t="shared" si="3"/>
        <v>5200</v>
      </c>
      <c r="H13" s="342">
        <f t="shared" si="4"/>
        <v>14560</v>
      </c>
      <c r="I13" s="343" t="s">
        <v>1291</v>
      </c>
    </row>
    <row r="14" spans="1:9">
      <c r="A14" s="339">
        <v>6</v>
      </c>
      <c r="B14" s="340" t="s">
        <v>2204</v>
      </c>
      <c r="C14" s="341">
        <f t="shared" si="0"/>
        <v>9000</v>
      </c>
      <c r="D14" s="341">
        <f t="shared" si="1"/>
        <v>6000</v>
      </c>
      <c r="E14" s="342">
        <v>15000</v>
      </c>
      <c r="F14" s="341">
        <f t="shared" si="2"/>
        <v>10800</v>
      </c>
      <c r="G14" s="341">
        <f t="shared" si="3"/>
        <v>6000</v>
      </c>
      <c r="H14" s="342">
        <f t="shared" si="4"/>
        <v>16800</v>
      </c>
      <c r="I14" s="343" t="s">
        <v>1291</v>
      </c>
    </row>
    <row r="15" spans="1:9">
      <c r="A15" s="339">
        <v>7</v>
      </c>
      <c r="B15" s="340" t="s">
        <v>2205</v>
      </c>
      <c r="C15" s="341">
        <f t="shared" si="0"/>
        <v>10200</v>
      </c>
      <c r="D15" s="341">
        <f t="shared" si="1"/>
        <v>6800</v>
      </c>
      <c r="E15" s="342">
        <v>17000</v>
      </c>
      <c r="F15" s="341">
        <f t="shared" si="2"/>
        <v>12240</v>
      </c>
      <c r="G15" s="341">
        <f t="shared" si="3"/>
        <v>6800</v>
      </c>
      <c r="H15" s="342">
        <f t="shared" si="4"/>
        <v>19040</v>
      </c>
      <c r="I15" s="343" t="s">
        <v>1291</v>
      </c>
    </row>
    <row r="16" spans="1:9">
      <c r="A16" s="344" t="s">
        <v>723</v>
      </c>
      <c r="B16" s="345" t="s">
        <v>1293</v>
      </c>
      <c r="C16" s="341"/>
      <c r="D16" s="341"/>
      <c r="E16" s="342"/>
      <c r="F16" s="341"/>
      <c r="G16" s="341"/>
      <c r="H16" s="342"/>
      <c r="I16" s="343"/>
    </row>
    <row r="17" spans="1:9">
      <c r="A17" s="346">
        <v>1</v>
      </c>
      <c r="B17" s="340" t="s">
        <v>2098</v>
      </c>
      <c r="C17" s="341">
        <f>0.6*E17</f>
        <v>75000</v>
      </c>
      <c r="D17" s="341">
        <f>0.4*E17</f>
        <v>50000</v>
      </c>
      <c r="E17" s="342">
        <v>125000</v>
      </c>
      <c r="F17" s="341">
        <f>0.6*H17</f>
        <v>75000</v>
      </c>
      <c r="G17" s="341">
        <f>0.4*H17</f>
        <v>50000</v>
      </c>
      <c r="H17" s="342">
        <v>125000</v>
      </c>
      <c r="I17" s="343" t="s">
        <v>1287</v>
      </c>
    </row>
    <row r="18" spans="1:9">
      <c r="A18" s="346">
        <v>2</v>
      </c>
      <c r="B18" s="340" t="s">
        <v>2099</v>
      </c>
      <c r="C18" s="341">
        <f>0.6*E18</f>
        <v>108000</v>
      </c>
      <c r="D18" s="341">
        <f>0.4*E18</f>
        <v>72000</v>
      </c>
      <c r="E18" s="342">
        <v>180000</v>
      </c>
      <c r="F18" s="341">
        <f>0.6*H18</f>
        <v>108000</v>
      </c>
      <c r="G18" s="341">
        <f>0.4*H18</f>
        <v>72000</v>
      </c>
      <c r="H18" s="342">
        <v>180000</v>
      </c>
      <c r="I18" s="343" t="s">
        <v>1287</v>
      </c>
    </row>
    <row r="19" spans="1:9">
      <c r="A19" s="346">
        <v>3</v>
      </c>
      <c r="B19" s="340" t="s">
        <v>2100</v>
      </c>
      <c r="C19" s="341">
        <f>0.6*E19</f>
        <v>60000</v>
      </c>
      <c r="D19" s="341">
        <f>0.4*E19</f>
        <v>40000</v>
      </c>
      <c r="E19" s="342">
        <v>100000</v>
      </c>
      <c r="F19" s="341">
        <f>0.6*H19</f>
        <v>60000</v>
      </c>
      <c r="G19" s="341">
        <f>0.4*H19</f>
        <v>40000</v>
      </c>
      <c r="H19" s="342">
        <v>100000</v>
      </c>
      <c r="I19" s="343" t="s">
        <v>1287</v>
      </c>
    </row>
    <row r="20" spans="1:9">
      <c r="A20" s="346">
        <v>4</v>
      </c>
      <c r="B20" s="340" t="s">
        <v>2101</v>
      </c>
      <c r="C20" s="341">
        <f>0.6*E20</f>
        <v>60000</v>
      </c>
      <c r="D20" s="341">
        <f>0.4*E20</f>
        <v>40000</v>
      </c>
      <c r="E20" s="342">
        <v>100000</v>
      </c>
      <c r="F20" s="341">
        <f>0.6*H20</f>
        <v>60000</v>
      </c>
      <c r="G20" s="341">
        <f>0.4*H20</f>
        <v>40000</v>
      </c>
      <c r="H20" s="342">
        <v>100000</v>
      </c>
      <c r="I20" s="343" t="s">
        <v>1287</v>
      </c>
    </row>
    <row r="21" spans="1:9">
      <c r="A21" s="346"/>
      <c r="B21" s="340" t="s">
        <v>2102</v>
      </c>
      <c r="C21" s="341">
        <f>0.6*E21</f>
        <v>60000</v>
      </c>
      <c r="D21" s="341">
        <f>0.4*E21</f>
        <v>40000</v>
      </c>
      <c r="E21" s="342">
        <v>100000</v>
      </c>
      <c r="F21" s="341">
        <f>0.6*H21</f>
        <v>60000</v>
      </c>
      <c r="G21" s="341">
        <f>0.4*H21</f>
        <v>40000</v>
      </c>
      <c r="H21" s="342">
        <v>100000</v>
      </c>
      <c r="I21" s="343"/>
    </row>
    <row r="22" spans="1:9">
      <c r="A22" s="344" t="s">
        <v>724</v>
      </c>
      <c r="B22" s="345" t="s">
        <v>1294</v>
      </c>
      <c r="C22" s="341"/>
      <c r="D22" s="341"/>
      <c r="E22" s="342"/>
      <c r="F22" s="341"/>
      <c r="G22" s="341"/>
      <c r="H22" s="342"/>
      <c r="I22" s="343"/>
    </row>
    <row r="23" spans="1:9">
      <c r="A23" s="339">
        <v>1</v>
      </c>
      <c r="B23" s="340" t="s">
        <v>2208</v>
      </c>
      <c r="C23" s="341">
        <f t="shared" ref="C23:C30" si="5">0.6*E23</f>
        <v>6000</v>
      </c>
      <c r="D23" s="341">
        <f t="shared" ref="D23:D30" si="6">0.4*E23</f>
        <v>4000</v>
      </c>
      <c r="E23" s="342">
        <v>10000</v>
      </c>
      <c r="F23" s="341">
        <f>C23*20%+C23</f>
        <v>7200</v>
      </c>
      <c r="G23" s="341">
        <f>D23</f>
        <v>4000</v>
      </c>
      <c r="H23" s="342">
        <f>SUM(F23:G23)</f>
        <v>11200</v>
      </c>
      <c r="I23" s="343" t="s">
        <v>1291</v>
      </c>
    </row>
    <row r="24" spans="1:9">
      <c r="A24" s="339">
        <v>2</v>
      </c>
      <c r="B24" s="340" t="s">
        <v>2209</v>
      </c>
      <c r="C24" s="341">
        <f t="shared" si="5"/>
        <v>6000</v>
      </c>
      <c r="D24" s="341">
        <f t="shared" si="6"/>
        <v>4000</v>
      </c>
      <c r="E24" s="342">
        <v>10000</v>
      </c>
      <c r="F24" s="341">
        <f t="shared" ref="F24:F30" si="7">C24*20%+C24</f>
        <v>7200</v>
      </c>
      <c r="G24" s="341">
        <f t="shared" ref="G24:G30" si="8">D24</f>
        <v>4000</v>
      </c>
      <c r="H24" s="342">
        <f t="shared" ref="H24:H30" si="9">SUM(F24:G24)</f>
        <v>11200</v>
      </c>
      <c r="I24" s="343" t="s">
        <v>1291</v>
      </c>
    </row>
    <row r="25" spans="1:9">
      <c r="A25" s="346">
        <v>3</v>
      </c>
      <c r="B25" s="340" t="s">
        <v>2206</v>
      </c>
      <c r="C25" s="341">
        <f t="shared" si="5"/>
        <v>3600</v>
      </c>
      <c r="D25" s="341">
        <f t="shared" si="6"/>
        <v>2400</v>
      </c>
      <c r="E25" s="342">
        <v>6000</v>
      </c>
      <c r="F25" s="341">
        <f t="shared" si="7"/>
        <v>4320</v>
      </c>
      <c r="G25" s="341">
        <f t="shared" si="8"/>
        <v>2400</v>
      </c>
      <c r="H25" s="342">
        <f t="shared" si="9"/>
        <v>6720</v>
      </c>
      <c r="I25" s="343" t="s">
        <v>1295</v>
      </c>
    </row>
    <row r="26" spans="1:9">
      <c r="A26" s="346">
        <v>4</v>
      </c>
      <c r="B26" s="340" t="s">
        <v>2207</v>
      </c>
      <c r="C26" s="341">
        <f t="shared" si="5"/>
        <v>3600</v>
      </c>
      <c r="D26" s="341">
        <f t="shared" si="6"/>
        <v>2400</v>
      </c>
      <c r="E26" s="342">
        <v>6000</v>
      </c>
      <c r="F26" s="341">
        <f t="shared" si="7"/>
        <v>4320</v>
      </c>
      <c r="G26" s="341">
        <f t="shared" si="8"/>
        <v>2400</v>
      </c>
      <c r="H26" s="342">
        <f t="shared" si="9"/>
        <v>6720</v>
      </c>
      <c r="I26" s="343" t="s">
        <v>1295</v>
      </c>
    </row>
    <row r="27" spans="1:9">
      <c r="A27" s="346">
        <v>5</v>
      </c>
      <c r="B27" s="340" t="s">
        <v>1296</v>
      </c>
      <c r="C27" s="341">
        <v>50000</v>
      </c>
      <c r="D27" s="341">
        <v>25000</v>
      </c>
      <c r="E27" s="342">
        <v>75000</v>
      </c>
      <c r="F27" s="341">
        <f t="shared" si="7"/>
        <v>60000</v>
      </c>
      <c r="G27" s="341">
        <f t="shared" si="8"/>
        <v>25000</v>
      </c>
      <c r="H27" s="342">
        <f t="shared" si="9"/>
        <v>85000</v>
      </c>
      <c r="I27" s="343" t="s">
        <v>1297</v>
      </c>
    </row>
    <row r="28" spans="1:9" ht="18" customHeight="1">
      <c r="A28" s="347">
        <v>6</v>
      </c>
      <c r="B28" s="348" t="s">
        <v>1298</v>
      </c>
      <c r="C28" s="349">
        <f t="shared" si="5"/>
        <v>150000</v>
      </c>
      <c r="D28" s="349">
        <f t="shared" si="6"/>
        <v>100000</v>
      </c>
      <c r="E28" s="350">
        <v>250000</v>
      </c>
      <c r="F28" s="341">
        <f t="shared" si="7"/>
        <v>180000</v>
      </c>
      <c r="G28" s="341">
        <f t="shared" si="8"/>
        <v>100000</v>
      </c>
      <c r="H28" s="342">
        <f t="shared" si="9"/>
        <v>280000</v>
      </c>
      <c r="I28" s="351" t="s">
        <v>1299</v>
      </c>
    </row>
    <row r="29" spans="1:9">
      <c r="A29" s="346">
        <v>7</v>
      </c>
      <c r="B29" s="340" t="s">
        <v>1300</v>
      </c>
      <c r="C29" s="341">
        <v>100000</v>
      </c>
      <c r="D29" s="341">
        <f t="shared" si="6"/>
        <v>80000</v>
      </c>
      <c r="E29" s="342">
        <v>200000</v>
      </c>
      <c r="F29" s="341">
        <f t="shared" si="7"/>
        <v>120000</v>
      </c>
      <c r="G29" s="341">
        <f t="shared" si="8"/>
        <v>80000</v>
      </c>
      <c r="H29" s="342">
        <f t="shared" si="9"/>
        <v>200000</v>
      </c>
      <c r="I29" s="343" t="s">
        <v>1297</v>
      </c>
    </row>
    <row r="30" spans="1:9">
      <c r="A30" s="346">
        <v>8</v>
      </c>
      <c r="B30" s="340" t="s">
        <v>1301</v>
      </c>
      <c r="C30" s="341">
        <f t="shared" si="5"/>
        <v>12000</v>
      </c>
      <c r="D30" s="341">
        <f t="shared" si="6"/>
        <v>8000</v>
      </c>
      <c r="E30" s="342">
        <v>20000</v>
      </c>
      <c r="F30" s="341">
        <f t="shared" si="7"/>
        <v>14400</v>
      </c>
      <c r="G30" s="341">
        <f t="shared" si="8"/>
        <v>8000</v>
      </c>
      <c r="H30" s="342">
        <f t="shared" si="9"/>
        <v>22400</v>
      </c>
      <c r="I30" s="343" t="s">
        <v>1297</v>
      </c>
    </row>
    <row r="31" spans="1:9">
      <c r="A31" s="346"/>
      <c r="B31" s="340"/>
      <c r="C31" s="341"/>
      <c r="D31" s="341"/>
      <c r="E31" s="342"/>
      <c r="F31" s="341"/>
      <c r="G31" s="341"/>
      <c r="H31" s="342"/>
      <c r="I31" s="343"/>
    </row>
    <row r="32" spans="1:9">
      <c r="A32" s="344" t="s">
        <v>725</v>
      </c>
      <c r="B32" s="345" t="s">
        <v>1302</v>
      </c>
      <c r="C32" s="341"/>
      <c r="D32" s="341"/>
      <c r="E32" s="342"/>
      <c r="F32" s="341"/>
      <c r="G32" s="341"/>
      <c r="H32" s="342"/>
      <c r="I32" s="343"/>
    </row>
    <row r="33" spans="1:9">
      <c r="A33" s="346">
        <v>1</v>
      </c>
      <c r="B33" s="17" t="s">
        <v>1303</v>
      </c>
      <c r="C33" s="17">
        <v>40000</v>
      </c>
      <c r="D33" s="341">
        <v>60000</v>
      </c>
      <c r="E33" s="342">
        <v>100000</v>
      </c>
      <c r="F33" s="354">
        <v>40000</v>
      </c>
      <c r="G33" s="341">
        <v>60000</v>
      </c>
      <c r="H33" s="342">
        <v>100000</v>
      </c>
      <c r="I33" s="343" t="s">
        <v>1304</v>
      </c>
    </row>
    <row r="34" spans="1:9">
      <c r="A34" s="346">
        <v>2</v>
      </c>
      <c r="B34" s="17" t="s">
        <v>1305</v>
      </c>
      <c r="C34" s="17">
        <v>100000</v>
      </c>
      <c r="D34" s="341">
        <v>150000</v>
      </c>
      <c r="E34" s="342">
        <v>250000</v>
      </c>
      <c r="F34" s="354">
        <v>100000</v>
      </c>
      <c r="G34" s="341">
        <v>150000</v>
      </c>
      <c r="H34" s="342">
        <v>250000</v>
      </c>
      <c r="I34" s="343" t="s">
        <v>1304</v>
      </c>
    </row>
    <row r="35" spans="1:9">
      <c r="A35" s="346">
        <v>3</v>
      </c>
      <c r="B35" s="352" t="s">
        <v>1306</v>
      </c>
      <c r="C35" s="17">
        <v>100000</v>
      </c>
      <c r="D35" s="349">
        <v>300000</v>
      </c>
      <c r="E35" s="350">
        <v>400000</v>
      </c>
      <c r="F35" s="354">
        <v>100000</v>
      </c>
      <c r="G35" s="349">
        <v>300000</v>
      </c>
      <c r="H35" s="350">
        <v>400000</v>
      </c>
      <c r="I35" s="353" t="s">
        <v>1304</v>
      </c>
    </row>
    <row r="36" spans="1:9">
      <c r="A36" s="346">
        <v>4</v>
      </c>
      <c r="B36" s="17" t="s">
        <v>1307</v>
      </c>
      <c r="C36" s="17">
        <v>60000</v>
      </c>
      <c r="D36" s="341">
        <f t="shared" ref="D36:D68" si="10">0.4*E36</f>
        <v>40000</v>
      </c>
      <c r="E36" s="342">
        <v>100000</v>
      </c>
      <c r="F36" s="354">
        <v>60000</v>
      </c>
      <c r="G36" s="341">
        <f>0.4*H36</f>
        <v>40000</v>
      </c>
      <c r="H36" s="342">
        <v>100000</v>
      </c>
      <c r="I36" s="343" t="s">
        <v>1308</v>
      </c>
    </row>
    <row r="37" spans="1:9">
      <c r="A37" s="346">
        <v>5</v>
      </c>
      <c r="B37" s="17" t="s">
        <v>1309</v>
      </c>
      <c r="C37" s="17">
        <v>120000</v>
      </c>
      <c r="D37" s="341">
        <f t="shared" si="10"/>
        <v>80000</v>
      </c>
      <c r="E37" s="342">
        <v>200000</v>
      </c>
      <c r="F37" s="354">
        <v>120000</v>
      </c>
      <c r="G37" s="341">
        <f>0.4*H37</f>
        <v>80000</v>
      </c>
      <c r="H37" s="342">
        <v>200000</v>
      </c>
      <c r="I37" s="343" t="s">
        <v>1310</v>
      </c>
    </row>
    <row r="38" spans="1:9">
      <c r="A38" s="346">
        <v>6</v>
      </c>
      <c r="B38" s="17" t="s">
        <v>1311</v>
      </c>
      <c r="C38" s="17">
        <v>120000</v>
      </c>
      <c r="D38" s="341">
        <f t="shared" si="10"/>
        <v>80000</v>
      </c>
      <c r="E38" s="342">
        <v>200000</v>
      </c>
      <c r="F38" s="354">
        <v>120000</v>
      </c>
      <c r="G38" s="341">
        <f>0.4*H38</f>
        <v>80000</v>
      </c>
      <c r="H38" s="342">
        <v>200000</v>
      </c>
      <c r="I38" s="343" t="s">
        <v>1310</v>
      </c>
    </row>
    <row r="39" spans="1:9">
      <c r="A39" s="346">
        <v>7</v>
      </c>
      <c r="B39" s="17" t="s">
        <v>1312</v>
      </c>
      <c r="C39" s="17">
        <v>90000</v>
      </c>
      <c r="D39" s="341">
        <f t="shared" si="10"/>
        <v>60000</v>
      </c>
      <c r="E39" s="342">
        <v>150000</v>
      </c>
      <c r="F39" s="354">
        <f>C39*20%+C39</f>
        <v>108000</v>
      </c>
      <c r="G39" s="341">
        <f>D39</f>
        <v>60000</v>
      </c>
      <c r="H39" s="342">
        <f>SUM(F39:G39)</f>
        <v>168000</v>
      </c>
      <c r="I39" s="343" t="s">
        <v>1310</v>
      </c>
    </row>
    <row r="40" spans="1:9">
      <c r="A40" s="346">
        <v>8</v>
      </c>
      <c r="B40" s="17" t="s">
        <v>1313</v>
      </c>
      <c r="C40" s="17">
        <v>150000</v>
      </c>
      <c r="D40" s="341">
        <f t="shared" si="10"/>
        <v>100000</v>
      </c>
      <c r="E40" s="342">
        <v>250000</v>
      </c>
      <c r="F40" s="354">
        <f t="shared" ref="F40:F81" si="11">C40*20%+C40</f>
        <v>180000</v>
      </c>
      <c r="G40" s="341">
        <f t="shared" ref="G40:G81" si="12">D40</f>
        <v>100000</v>
      </c>
      <c r="H40" s="342">
        <f t="shared" ref="H40:H81" si="13">SUM(F40:G40)</f>
        <v>280000</v>
      </c>
      <c r="I40" s="343" t="s">
        <v>1310</v>
      </c>
    </row>
    <row r="41" spans="1:9">
      <c r="A41" s="346">
        <v>9</v>
      </c>
      <c r="B41" s="17" t="s">
        <v>1314</v>
      </c>
      <c r="C41" s="17">
        <v>150000</v>
      </c>
      <c r="D41" s="341">
        <f t="shared" si="10"/>
        <v>100000</v>
      </c>
      <c r="E41" s="342">
        <v>250000</v>
      </c>
      <c r="F41" s="354">
        <f t="shared" si="11"/>
        <v>180000</v>
      </c>
      <c r="G41" s="341">
        <f t="shared" si="12"/>
        <v>100000</v>
      </c>
      <c r="H41" s="342">
        <f t="shared" si="13"/>
        <v>280000</v>
      </c>
      <c r="I41" s="343" t="s">
        <v>1310</v>
      </c>
    </row>
    <row r="42" spans="1:9">
      <c r="A42" s="346">
        <v>10</v>
      </c>
      <c r="B42" s="17" t="s">
        <v>1315</v>
      </c>
      <c r="C42" s="17">
        <v>90000</v>
      </c>
      <c r="D42" s="341">
        <f t="shared" si="10"/>
        <v>60000</v>
      </c>
      <c r="E42" s="342">
        <v>150000</v>
      </c>
      <c r="F42" s="354">
        <f t="shared" si="11"/>
        <v>108000</v>
      </c>
      <c r="G42" s="341">
        <f t="shared" si="12"/>
        <v>60000</v>
      </c>
      <c r="H42" s="342">
        <f t="shared" si="13"/>
        <v>168000</v>
      </c>
      <c r="I42" s="343" t="s">
        <v>1310</v>
      </c>
    </row>
    <row r="43" spans="1:9">
      <c r="A43" s="346">
        <v>11</v>
      </c>
      <c r="B43" s="17" t="s">
        <v>1316</v>
      </c>
      <c r="C43" s="17">
        <v>150000</v>
      </c>
      <c r="D43" s="341">
        <f t="shared" si="10"/>
        <v>100000</v>
      </c>
      <c r="E43" s="342">
        <v>250000</v>
      </c>
      <c r="F43" s="354">
        <f t="shared" si="11"/>
        <v>180000</v>
      </c>
      <c r="G43" s="341">
        <f t="shared" si="12"/>
        <v>100000</v>
      </c>
      <c r="H43" s="342">
        <f t="shared" si="13"/>
        <v>280000</v>
      </c>
      <c r="I43" s="343" t="s">
        <v>1310</v>
      </c>
    </row>
    <row r="44" spans="1:9">
      <c r="A44" s="346">
        <v>12</v>
      </c>
      <c r="B44" s="17" t="s">
        <v>1317</v>
      </c>
      <c r="C44" s="17">
        <v>150000</v>
      </c>
      <c r="D44" s="341">
        <f t="shared" si="10"/>
        <v>100000</v>
      </c>
      <c r="E44" s="342">
        <v>250000</v>
      </c>
      <c r="F44" s="354">
        <f t="shared" si="11"/>
        <v>180000</v>
      </c>
      <c r="G44" s="341">
        <f t="shared" si="12"/>
        <v>100000</v>
      </c>
      <c r="H44" s="342">
        <f t="shared" si="13"/>
        <v>280000</v>
      </c>
      <c r="I44" s="343" t="s">
        <v>1310</v>
      </c>
    </row>
    <row r="45" spans="1:9">
      <c r="A45" s="346">
        <v>13</v>
      </c>
      <c r="B45" s="17" t="s">
        <v>1318</v>
      </c>
      <c r="C45" s="17">
        <v>120000</v>
      </c>
      <c r="D45" s="341">
        <f t="shared" si="10"/>
        <v>80000</v>
      </c>
      <c r="E45" s="342">
        <v>200000</v>
      </c>
      <c r="F45" s="354">
        <f t="shared" si="11"/>
        <v>144000</v>
      </c>
      <c r="G45" s="341">
        <f t="shared" si="12"/>
        <v>80000</v>
      </c>
      <c r="H45" s="342">
        <f t="shared" si="13"/>
        <v>224000</v>
      </c>
      <c r="I45" s="343" t="s">
        <v>1319</v>
      </c>
    </row>
    <row r="46" spans="1:9">
      <c r="A46" s="346">
        <v>14</v>
      </c>
      <c r="B46" s="17" t="s">
        <v>1320</v>
      </c>
      <c r="C46" s="17">
        <v>180000</v>
      </c>
      <c r="D46" s="341">
        <f t="shared" si="10"/>
        <v>120000</v>
      </c>
      <c r="E46" s="342">
        <v>300000</v>
      </c>
      <c r="F46" s="354">
        <f t="shared" si="11"/>
        <v>216000</v>
      </c>
      <c r="G46" s="341">
        <f t="shared" si="12"/>
        <v>120000</v>
      </c>
      <c r="H46" s="342">
        <f t="shared" si="13"/>
        <v>336000</v>
      </c>
      <c r="I46" s="343" t="s">
        <v>1321</v>
      </c>
    </row>
    <row r="47" spans="1:9">
      <c r="A47" s="346">
        <v>15</v>
      </c>
      <c r="B47" s="17" t="s">
        <v>1322</v>
      </c>
      <c r="C47" s="17">
        <v>180000</v>
      </c>
      <c r="D47" s="341">
        <f t="shared" si="10"/>
        <v>120000</v>
      </c>
      <c r="E47" s="342">
        <v>300000</v>
      </c>
      <c r="F47" s="354">
        <f t="shared" si="11"/>
        <v>216000</v>
      </c>
      <c r="G47" s="341">
        <f t="shared" si="12"/>
        <v>120000</v>
      </c>
      <c r="H47" s="342">
        <f t="shared" si="13"/>
        <v>336000</v>
      </c>
      <c r="I47" s="343" t="s">
        <v>1310</v>
      </c>
    </row>
    <row r="48" spans="1:9">
      <c r="A48" s="346">
        <v>16</v>
      </c>
      <c r="B48" s="17" t="s">
        <v>1323</v>
      </c>
      <c r="C48" s="17">
        <v>120000</v>
      </c>
      <c r="D48" s="341">
        <f t="shared" si="10"/>
        <v>80000</v>
      </c>
      <c r="E48" s="342">
        <v>200000</v>
      </c>
      <c r="F48" s="354">
        <f t="shared" si="11"/>
        <v>144000</v>
      </c>
      <c r="G48" s="341">
        <f t="shared" si="12"/>
        <v>80000</v>
      </c>
      <c r="H48" s="342">
        <f t="shared" si="13"/>
        <v>224000</v>
      </c>
      <c r="I48" s="343" t="s">
        <v>1310</v>
      </c>
    </row>
    <row r="49" spans="1:9">
      <c r="A49" s="346">
        <v>17</v>
      </c>
      <c r="B49" s="17" t="s">
        <v>1324</v>
      </c>
      <c r="C49" s="17">
        <v>210000</v>
      </c>
      <c r="D49" s="349">
        <f t="shared" si="10"/>
        <v>140000</v>
      </c>
      <c r="E49" s="350">
        <v>350000</v>
      </c>
      <c r="F49" s="354">
        <f t="shared" si="11"/>
        <v>252000</v>
      </c>
      <c r="G49" s="341">
        <f t="shared" si="12"/>
        <v>140000</v>
      </c>
      <c r="H49" s="342">
        <f t="shared" si="13"/>
        <v>392000</v>
      </c>
      <c r="I49" s="353" t="s">
        <v>1310</v>
      </c>
    </row>
    <row r="50" spans="1:9">
      <c r="A50" s="346">
        <v>18</v>
      </c>
      <c r="B50" s="17" t="s">
        <v>1325</v>
      </c>
      <c r="C50" s="17">
        <v>210000</v>
      </c>
      <c r="D50" s="341">
        <f t="shared" si="10"/>
        <v>140000</v>
      </c>
      <c r="E50" s="342">
        <v>350000</v>
      </c>
      <c r="F50" s="354">
        <f t="shared" si="11"/>
        <v>252000</v>
      </c>
      <c r="G50" s="341">
        <f t="shared" si="12"/>
        <v>140000</v>
      </c>
      <c r="H50" s="342">
        <f t="shared" si="13"/>
        <v>392000</v>
      </c>
      <c r="I50" s="343" t="s">
        <v>1326</v>
      </c>
    </row>
    <row r="51" spans="1:9">
      <c r="A51" s="346">
        <v>19</v>
      </c>
      <c r="B51" s="17" t="s">
        <v>1327</v>
      </c>
      <c r="C51" s="17">
        <v>270000</v>
      </c>
      <c r="D51" s="349">
        <f t="shared" si="10"/>
        <v>180000</v>
      </c>
      <c r="E51" s="350">
        <v>450000</v>
      </c>
      <c r="F51" s="354">
        <f t="shared" si="11"/>
        <v>324000</v>
      </c>
      <c r="G51" s="341">
        <f t="shared" si="12"/>
        <v>180000</v>
      </c>
      <c r="H51" s="342">
        <f t="shared" si="13"/>
        <v>504000</v>
      </c>
      <c r="I51" s="353" t="s">
        <v>1326</v>
      </c>
    </row>
    <row r="52" spans="1:9">
      <c r="A52" s="346">
        <v>20</v>
      </c>
      <c r="B52" s="17" t="s">
        <v>1328</v>
      </c>
      <c r="C52" s="17">
        <v>270000</v>
      </c>
      <c r="D52" s="349">
        <f t="shared" si="10"/>
        <v>180000</v>
      </c>
      <c r="E52" s="350">
        <v>450000</v>
      </c>
      <c r="F52" s="354">
        <f t="shared" si="11"/>
        <v>324000</v>
      </c>
      <c r="G52" s="341">
        <f t="shared" si="12"/>
        <v>180000</v>
      </c>
      <c r="H52" s="342">
        <f t="shared" si="13"/>
        <v>504000</v>
      </c>
      <c r="I52" s="353" t="s">
        <v>1326</v>
      </c>
    </row>
    <row r="53" spans="1:9">
      <c r="A53" s="346">
        <v>21</v>
      </c>
      <c r="B53" s="17" t="s">
        <v>1329</v>
      </c>
      <c r="C53" s="17">
        <v>210000</v>
      </c>
      <c r="D53" s="349">
        <f t="shared" si="10"/>
        <v>140000</v>
      </c>
      <c r="E53" s="350">
        <v>350000</v>
      </c>
      <c r="F53" s="354">
        <f t="shared" si="11"/>
        <v>252000</v>
      </c>
      <c r="G53" s="341">
        <f t="shared" si="12"/>
        <v>140000</v>
      </c>
      <c r="H53" s="342">
        <f t="shared" si="13"/>
        <v>392000</v>
      </c>
      <c r="I53" s="353" t="s">
        <v>1310</v>
      </c>
    </row>
    <row r="54" spans="1:9">
      <c r="A54" s="346">
        <v>22</v>
      </c>
      <c r="B54" s="17" t="s">
        <v>1330</v>
      </c>
      <c r="C54" s="17">
        <v>210000</v>
      </c>
      <c r="D54" s="341">
        <f t="shared" si="10"/>
        <v>140000</v>
      </c>
      <c r="E54" s="342">
        <v>350000</v>
      </c>
      <c r="F54" s="354">
        <f t="shared" si="11"/>
        <v>252000</v>
      </c>
      <c r="G54" s="341">
        <f t="shared" si="12"/>
        <v>140000</v>
      </c>
      <c r="H54" s="342">
        <f t="shared" si="13"/>
        <v>392000</v>
      </c>
      <c r="I54" s="343" t="s">
        <v>1310</v>
      </c>
    </row>
    <row r="55" spans="1:9">
      <c r="A55" s="346">
        <v>23</v>
      </c>
      <c r="B55" s="17" t="s">
        <v>1331</v>
      </c>
      <c r="C55" s="17">
        <v>210000</v>
      </c>
      <c r="D55" s="341">
        <f t="shared" si="10"/>
        <v>140000</v>
      </c>
      <c r="E55" s="342">
        <v>350000</v>
      </c>
      <c r="F55" s="354">
        <f t="shared" si="11"/>
        <v>252000</v>
      </c>
      <c r="G55" s="341">
        <f t="shared" si="12"/>
        <v>140000</v>
      </c>
      <c r="H55" s="342">
        <f t="shared" si="13"/>
        <v>392000</v>
      </c>
      <c r="I55" s="343" t="s">
        <v>1332</v>
      </c>
    </row>
    <row r="56" spans="1:9">
      <c r="A56" s="346">
        <v>24</v>
      </c>
      <c r="B56" s="17" t="s">
        <v>1333</v>
      </c>
      <c r="C56" s="17">
        <v>210000</v>
      </c>
      <c r="D56" s="341">
        <f t="shared" si="10"/>
        <v>140000</v>
      </c>
      <c r="E56" s="342">
        <v>350000</v>
      </c>
      <c r="F56" s="354">
        <f t="shared" si="11"/>
        <v>252000</v>
      </c>
      <c r="G56" s="341">
        <f t="shared" si="12"/>
        <v>140000</v>
      </c>
      <c r="H56" s="342">
        <f t="shared" si="13"/>
        <v>392000</v>
      </c>
      <c r="I56" s="343" t="s">
        <v>1332</v>
      </c>
    </row>
    <row r="57" spans="1:9">
      <c r="A57" s="346">
        <v>25</v>
      </c>
      <c r="B57" s="17" t="s">
        <v>1334</v>
      </c>
      <c r="C57" s="17">
        <v>180000</v>
      </c>
      <c r="D57" s="341">
        <f t="shared" si="10"/>
        <v>120000</v>
      </c>
      <c r="E57" s="342">
        <v>300000</v>
      </c>
      <c r="F57" s="354">
        <f t="shared" si="11"/>
        <v>216000</v>
      </c>
      <c r="G57" s="341">
        <f t="shared" si="12"/>
        <v>120000</v>
      </c>
      <c r="H57" s="342">
        <f t="shared" si="13"/>
        <v>336000</v>
      </c>
      <c r="I57" s="343" t="s">
        <v>1335</v>
      </c>
    </row>
    <row r="58" spans="1:9">
      <c r="A58" s="346">
        <v>26</v>
      </c>
      <c r="B58" s="17" t="s">
        <v>1336</v>
      </c>
      <c r="C58" s="17">
        <v>210000</v>
      </c>
      <c r="D58" s="341">
        <f t="shared" si="10"/>
        <v>140000</v>
      </c>
      <c r="E58" s="342">
        <v>350000</v>
      </c>
      <c r="F58" s="354">
        <f t="shared" si="11"/>
        <v>252000</v>
      </c>
      <c r="G58" s="341">
        <f t="shared" si="12"/>
        <v>140000</v>
      </c>
      <c r="H58" s="342">
        <f t="shared" si="13"/>
        <v>392000</v>
      </c>
      <c r="I58" s="343" t="s">
        <v>1335</v>
      </c>
    </row>
    <row r="59" spans="1:9">
      <c r="A59" s="346">
        <v>27</v>
      </c>
      <c r="B59" s="17" t="s">
        <v>1337</v>
      </c>
      <c r="C59" s="17">
        <v>18000</v>
      </c>
      <c r="D59" s="341">
        <f t="shared" si="10"/>
        <v>12000</v>
      </c>
      <c r="E59" s="342">
        <v>30000</v>
      </c>
      <c r="F59" s="354">
        <f t="shared" si="11"/>
        <v>21600</v>
      </c>
      <c r="G59" s="341">
        <f t="shared" si="12"/>
        <v>12000</v>
      </c>
      <c r="H59" s="342">
        <f t="shared" si="13"/>
        <v>33600</v>
      </c>
      <c r="I59" s="343" t="s">
        <v>1335</v>
      </c>
    </row>
    <row r="60" spans="1:9">
      <c r="A60" s="346">
        <v>28</v>
      </c>
      <c r="B60" s="17" t="s">
        <v>1338</v>
      </c>
      <c r="C60" s="17">
        <v>60000</v>
      </c>
      <c r="D60" s="341">
        <f t="shared" si="10"/>
        <v>40000</v>
      </c>
      <c r="E60" s="342">
        <v>100000</v>
      </c>
      <c r="F60" s="354">
        <f t="shared" si="11"/>
        <v>72000</v>
      </c>
      <c r="G60" s="341">
        <f t="shared" si="12"/>
        <v>40000</v>
      </c>
      <c r="H60" s="342">
        <f t="shared" si="13"/>
        <v>112000</v>
      </c>
      <c r="I60" s="343" t="s">
        <v>1335</v>
      </c>
    </row>
    <row r="61" spans="1:9">
      <c r="A61" s="346">
        <v>29</v>
      </c>
      <c r="B61" s="17" t="s">
        <v>1339</v>
      </c>
      <c r="C61" s="17">
        <v>90000</v>
      </c>
      <c r="D61" s="341">
        <f t="shared" si="10"/>
        <v>60000</v>
      </c>
      <c r="E61" s="342">
        <v>150000</v>
      </c>
      <c r="F61" s="354">
        <f t="shared" si="11"/>
        <v>108000</v>
      </c>
      <c r="G61" s="341">
        <f t="shared" si="12"/>
        <v>60000</v>
      </c>
      <c r="H61" s="342">
        <f t="shared" si="13"/>
        <v>168000</v>
      </c>
      <c r="I61" s="343" t="s">
        <v>1308</v>
      </c>
    </row>
    <row r="62" spans="1:9">
      <c r="A62" s="346">
        <v>30</v>
      </c>
      <c r="B62" s="17" t="s">
        <v>1340</v>
      </c>
      <c r="C62" s="17">
        <v>42000</v>
      </c>
      <c r="D62" s="341">
        <f t="shared" si="10"/>
        <v>28000</v>
      </c>
      <c r="E62" s="342">
        <v>70000</v>
      </c>
      <c r="F62" s="354">
        <f t="shared" si="11"/>
        <v>50400</v>
      </c>
      <c r="G62" s="341">
        <f t="shared" si="12"/>
        <v>28000</v>
      </c>
      <c r="H62" s="342">
        <f t="shared" si="13"/>
        <v>78400</v>
      </c>
      <c r="I62" s="343" t="s">
        <v>1341</v>
      </c>
    </row>
    <row r="63" spans="1:9">
      <c r="A63" s="346">
        <v>31</v>
      </c>
      <c r="B63" s="17" t="s">
        <v>1342</v>
      </c>
      <c r="C63" s="17">
        <v>24000</v>
      </c>
      <c r="D63" s="341">
        <f t="shared" si="10"/>
        <v>16000</v>
      </c>
      <c r="E63" s="342">
        <v>40000</v>
      </c>
      <c r="F63" s="354">
        <f t="shared" si="11"/>
        <v>28800</v>
      </c>
      <c r="G63" s="341">
        <f t="shared" si="12"/>
        <v>16000</v>
      </c>
      <c r="H63" s="342">
        <f t="shared" si="13"/>
        <v>44800</v>
      </c>
      <c r="I63" s="343" t="s">
        <v>1332</v>
      </c>
    </row>
    <row r="64" spans="1:9">
      <c r="A64" s="346">
        <v>32</v>
      </c>
      <c r="B64" s="17" t="s">
        <v>1343</v>
      </c>
      <c r="C64" s="17">
        <v>60000</v>
      </c>
      <c r="D64" s="341">
        <f t="shared" si="10"/>
        <v>40000</v>
      </c>
      <c r="E64" s="342">
        <v>100000</v>
      </c>
      <c r="F64" s="354">
        <f t="shared" si="11"/>
        <v>72000</v>
      </c>
      <c r="G64" s="341">
        <f t="shared" si="12"/>
        <v>40000</v>
      </c>
      <c r="H64" s="342">
        <f t="shared" si="13"/>
        <v>112000</v>
      </c>
      <c r="I64" s="343" t="s">
        <v>1344</v>
      </c>
    </row>
    <row r="65" spans="1:9">
      <c r="A65" s="346">
        <v>33</v>
      </c>
      <c r="B65" s="17" t="s">
        <v>1345</v>
      </c>
      <c r="C65" s="17">
        <v>24000</v>
      </c>
      <c r="D65" s="341">
        <f t="shared" si="10"/>
        <v>16000</v>
      </c>
      <c r="E65" s="342">
        <v>40000</v>
      </c>
      <c r="F65" s="354">
        <f t="shared" si="11"/>
        <v>28800</v>
      </c>
      <c r="G65" s="341">
        <f t="shared" si="12"/>
        <v>16000</v>
      </c>
      <c r="H65" s="342">
        <f t="shared" si="13"/>
        <v>44800</v>
      </c>
      <c r="I65" s="343" t="s">
        <v>1346</v>
      </c>
    </row>
    <row r="66" spans="1:9">
      <c r="A66" s="346">
        <v>34</v>
      </c>
      <c r="B66" s="17" t="s">
        <v>1347</v>
      </c>
      <c r="C66" s="17">
        <v>18000</v>
      </c>
      <c r="D66" s="354">
        <f t="shared" si="10"/>
        <v>12000</v>
      </c>
      <c r="E66" s="355">
        <v>30000</v>
      </c>
      <c r="F66" s="354">
        <f t="shared" si="11"/>
        <v>21600</v>
      </c>
      <c r="G66" s="341">
        <f t="shared" si="12"/>
        <v>12000</v>
      </c>
      <c r="H66" s="342">
        <f t="shared" si="13"/>
        <v>33600</v>
      </c>
      <c r="I66" s="343"/>
    </row>
    <row r="67" spans="1:9">
      <c r="A67" s="346">
        <v>35</v>
      </c>
      <c r="B67" s="17" t="s">
        <v>1348</v>
      </c>
      <c r="C67" s="17">
        <v>30000</v>
      </c>
      <c r="D67" s="354">
        <f t="shared" si="10"/>
        <v>20000</v>
      </c>
      <c r="E67" s="355">
        <v>50000</v>
      </c>
      <c r="F67" s="354">
        <f t="shared" si="11"/>
        <v>36000</v>
      </c>
      <c r="G67" s="341">
        <f t="shared" si="12"/>
        <v>20000</v>
      </c>
      <c r="H67" s="342">
        <f t="shared" si="13"/>
        <v>56000</v>
      </c>
      <c r="I67" s="343"/>
    </row>
    <row r="68" spans="1:9">
      <c r="A68" s="346">
        <v>36</v>
      </c>
      <c r="B68" s="17" t="s">
        <v>1349</v>
      </c>
      <c r="C68" s="17">
        <v>48000</v>
      </c>
      <c r="D68" s="354">
        <f t="shared" si="10"/>
        <v>32000</v>
      </c>
      <c r="E68" s="355">
        <v>80000</v>
      </c>
      <c r="F68" s="354">
        <f t="shared" si="11"/>
        <v>57600</v>
      </c>
      <c r="G68" s="341">
        <f t="shared" si="12"/>
        <v>32000</v>
      </c>
      <c r="H68" s="342">
        <f t="shared" si="13"/>
        <v>89600</v>
      </c>
      <c r="I68" s="343"/>
    </row>
    <row r="69" spans="1:9" ht="18">
      <c r="A69" s="346">
        <v>37</v>
      </c>
      <c r="B69" s="17" t="s">
        <v>1350</v>
      </c>
      <c r="C69" s="17">
        <v>50000</v>
      </c>
      <c r="D69" s="354">
        <v>0</v>
      </c>
      <c r="E69" s="355">
        <v>50000</v>
      </c>
      <c r="F69" s="354">
        <f t="shared" si="11"/>
        <v>60000</v>
      </c>
      <c r="G69" s="341">
        <f t="shared" si="12"/>
        <v>0</v>
      </c>
      <c r="H69" s="342">
        <f t="shared" si="13"/>
        <v>60000</v>
      </c>
      <c r="I69" s="343"/>
    </row>
    <row r="70" spans="1:9">
      <c r="A70" s="346">
        <v>38</v>
      </c>
      <c r="B70" s="17" t="s">
        <v>1351</v>
      </c>
      <c r="C70" s="17">
        <v>50000</v>
      </c>
      <c r="D70" s="354">
        <v>0</v>
      </c>
      <c r="E70" s="355">
        <v>50000</v>
      </c>
      <c r="F70" s="354">
        <f t="shared" si="11"/>
        <v>60000</v>
      </c>
      <c r="G70" s="341">
        <f t="shared" si="12"/>
        <v>0</v>
      </c>
      <c r="H70" s="342">
        <f t="shared" si="13"/>
        <v>60000</v>
      </c>
      <c r="I70" s="343"/>
    </row>
    <row r="71" spans="1:9">
      <c r="A71" s="346">
        <v>39</v>
      </c>
      <c r="B71" s="17" t="s">
        <v>1352</v>
      </c>
      <c r="C71" s="17">
        <v>100000</v>
      </c>
      <c r="D71" s="354">
        <v>0</v>
      </c>
      <c r="E71" s="355">
        <v>100000</v>
      </c>
      <c r="F71" s="354">
        <f t="shared" si="11"/>
        <v>120000</v>
      </c>
      <c r="G71" s="341">
        <f t="shared" si="12"/>
        <v>0</v>
      </c>
      <c r="H71" s="342">
        <f t="shared" si="13"/>
        <v>120000</v>
      </c>
      <c r="I71" s="343"/>
    </row>
    <row r="72" spans="1:9">
      <c r="A72" s="346">
        <v>40</v>
      </c>
      <c r="B72" s="17" t="s">
        <v>1353</v>
      </c>
      <c r="C72" s="17">
        <v>50000</v>
      </c>
      <c r="D72" s="354">
        <v>0</v>
      </c>
      <c r="E72" s="355">
        <v>50000</v>
      </c>
      <c r="F72" s="354">
        <f t="shared" si="11"/>
        <v>60000</v>
      </c>
      <c r="G72" s="341">
        <f t="shared" si="12"/>
        <v>0</v>
      </c>
      <c r="H72" s="342">
        <f t="shared" si="13"/>
        <v>60000</v>
      </c>
      <c r="I72" s="343"/>
    </row>
    <row r="73" spans="1:9" ht="18">
      <c r="A73" s="346">
        <v>41</v>
      </c>
      <c r="B73" s="17" t="s">
        <v>1354</v>
      </c>
      <c r="C73" s="17">
        <v>25000</v>
      </c>
      <c r="D73" s="354">
        <v>0</v>
      </c>
      <c r="E73" s="355">
        <v>25000</v>
      </c>
      <c r="F73" s="354">
        <f t="shared" si="11"/>
        <v>30000</v>
      </c>
      <c r="G73" s="341">
        <f t="shared" si="12"/>
        <v>0</v>
      </c>
      <c r="H73" s="342">
        <f t="shared" si="13"/>
        <v>30000</v>
      </c>
      <c r="I73" s="343"/>
    </row>
    <row r="74" spans="1:9">
      <c r="A74" s="346">
        <v>42</v>
      </c>
      <c r="B74" s="17" t="s">
        <v>1355</v>
      </c>
      <c r="C74" s="17">
        <v>300000</v>
      </c>
      <c r="D74" s="354">
        <v>0</v>
      </c>
      <c r="E74" s="355">
        <v>300000</v>
      </c>
      <c r="F74" s="354">
        <f t="shared" si="11"/>
        <v>360000</v>
      </c>
      <c r="G74" s="341">
        <f t="shared" si="12"/>
        <v>0</v>
      </c>
      <c r="H74" s="342">
        <f t="shared" si="13"/>
        <v>360000</v>
      </c>
      <c r="I74" s="343"/>
    </row>
    <row r="75" spans="1:9">
      <c r="A75" s="346">
        <v>43</v>
      </c>
      <c r="B75" s="17" t="s">
        <v>1356</v>
      </c>
      <c r="C75" s="17">
        <v>10000</v>
      </c>
      <c r="D75" s="354">
        <v>0</v>
      </c>
      <c r="E75" s="355">
        <v>10000</v>
      </c>
      <c r="F75" s="354">
        <f t="shared" si="11"/>
        <v>12000</v>
      </c>
      <c r="G75" s="341">
        <f t="shared" si="12"/>
        <v>0</v>
      </c>
      <c r="H75" s="342">
        <f t="shared" si="13"/>
        <v>12000</v>
      </c>
      <c r="I75" s="343"/>
    </row>
    <row r="76" spans="1:9">
      <c r="A76" s="346">
        <v>44</v>
      </c>
      <c r="B76" s="17" t="s">
        <v>1357</v>
      </c>
      <c r="C76" s="17">
        <v>30000</v>
      </c>
      <c r="D76" s="354">
        <v>0</v>
      </c>
      <c r="E76" s="355">
        <v>30000</v>
      </c>
      <c r="F76" s="354">
        <f t="shared" si="11"/>
        <v>36000</v>
      </c>
      <c r="G76" s="341">
        <f t="shared" si="12"/>
        <v>0</v>
      </c>
      <c r="H76" s="342">
        <f t="shared" si="13"/>
        <v>36000</v>
      </c>
      <c r="I76" s="343"/>
    </row>
    <row r="77" spans="1:9">
      <c r="A77" s="346">
        <v>45</v>
      </c>
      <c r="B77" s="17" t="s">
        <v>1358</v>
      </c>
      <c r="C77" s="17">
        <v>150000</v>
      </c>
      <c r="D77" s="354">
        <v>0</v>
      </c>
      <c r="E77" s="355">
        <v>150000</v>
      </c>
      <c r="F77" s="354">
        <f t="shared" si="11"/>
        <v>180000</v>
      </c>
      <c r="G77" s="341">
        <f t="shared" si="12"/>
        <v>0</v>
      </c>
      <c r="H77" s="342">
        <f t="shared" si="13"/>
        <v>180000</v>
      </c>
      <c r="I77" s="343"/>
    </row>
    <row r="78" spans="1:9">
      <c r="A78" s="346">
        <v>46</v>
      </c>
      <c r="B78" s="17" t="s">
        <v>1359</v>
      </c>
      <c r="C78" s="17">
        <v>12000</v>
      </c>
      <c r="D78" s="354">
        <f>0.4*E78</f>
        <v>8000</v>
      </c>
      <c r="E78" s="355">
        <v>20000</v>
      </c>
      <c r="F78" s="354">
        <f t="shared" si="11"/>
        <v>14400</v>
      </c>
      <c r="G78" s="341">
        <f t="shared" si="12"/>
        <v>8000</v>
      </c>
      <c r="H78" s="342">
        <f t="shared" si="13"/>
        <v>22400</v>
      </c>
      <c r="I78" s="343"/>
    </row>
    <row r="79" spans="1:9">
      <c r="A79" s="346">
        <v>47</v>
      </c>
      <c r="B79" s="17" t="s">
        <v>1360</v>
      </c>
      <c r="C79" s="17">
        <v>60000</v>
      </c>
      <c r="D79" s="354">
        <f>0.4*E79</f>
        <v>40000</v>
      </c>
      <c r="E79" s="355">
        <v>100000</v>
      </c>
      <c r="F79" s="354">
        <f t="shared" si="11"/>
        <v>72000</v>
      </c>
      <c r="G79" s="341">
        <f t="shared" si="12"/>
        <v>40000</v>
      </c>
      <c r="H79" s="342">
        <f t="shared" si="13"/>
        <v>112000</v>
      </c>
      <c r="I79" s="343"/>
    </row>
    <row r="80" spans="1:9">
      <c r="A80" s="346">
        <v>48</v>
      </c>
      <c r="B80" s="17" t="s">
        <v>1361</v>
      </c>
      <c r="C80" s="17">
        <v>15000</v>
      </c>
      <c r="D80" s="354">
        <f>0.4*E80</f>
        <v>10000</v>
      </c>
      <c r="E80" s="355">
        <v>25000</v>
      </c>
      <c r="F80" s="354">
        <f t="shared" si="11"/>
        <v>18000</v>
      </c>
      <c r="G80" s="341">
        <f t="shared" si="12"/>
        <v>10000</v>
      </c>
      <c r="H80" s="342">
        <f t="shared" si="13"/>
        <v>28000</v>
      </c>
      <c r="I80" s="343"/>
    </row>
    <row r="81" spans="1:9" ht="15.75" thickBot="1">
      <c r="A81" s="356">
        <v>49</v>
      </c>
      <c r="B81" s="357" t="s">
        <v>1362</v>
      </c>
      <c r="C81" s="357">
        <v>60000</v>
      </c>
      <c r="D81" s="358">
        <f>0.4*E81</f>
        <v>40000</v>
      </c>
      <c r="E81" s="359">
        <v>100000</v>
      </c>
      <c r="F81" s="356">
        <f t="shared" si="11"/>
        <v>72000</v>
      </c>
      <c r="G81" s="364">
        <f t="shared" si="12"/>
        <v>40000</v>
      </c>
      <c r="H81" s="365">
        <f t="shared" si="13"/>
        <v>112000</v>
      </c>
      <c r="I81" s="360"/>
    </row>
  </sheetData>
  <mergeCells count="12">
    <mergeCell ref="A4:A6"/>
    <mergeCell ref="B4:B6"/>
    <mergeCell ref="C4:E4"/>
    <mergeCell ref="C5:C6"/>
    <mergeCell ref="A1:H1"/>
    <mergeCell ref="A2:H2"/>
    <mergeCell ref="D5:D6"/>
    <mergeCell ref="E5:E6"/>
    <mergeCell ref="F4:H4"/>
    <mergeCell ref="F5:F6"/>
    <mergeCell ref="G5:G6"/>
    <mergeCell ref="H5:H6"/>
  </mergeCells>
  <pageMargins left="0.52" right="0.14000000000000001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U581"/>
  <sheetViews>
    <sheetView tabSelected="1" view="pageBreakPreview" topLeftCell="A541" zoomScale="60" workbookViewId="0">
      <selection activeCell="M580" sqref="M580"/>
    </sheetView>
  </sheetViews>
  <sheetFormatPr defaultRowHeight="15"/>
  <cols>
    <col min="1" max="1" width="6" customWidth="1"/>
    <col min="2" max="2" width="40" customWidth="1"/>
    <col min="3" max="3" width="13" hidden="1" customWidth="1"/>
    <col min="4" max="4" width="12" hidden="1" customWidth="1"/>
    <col min="5" max="5" width="13.28515625" hidden="1" customWidth="1"/>
    <col min="6" max="6" width="11.85546875" customWidth="1"/>
    <col min="7" max="7" width="12.28515625" customWidth="1"/>
    <col min="8" max="8" width="12.42578125" customWidth="1"/>
    <col min="9" max="9" width="11.85546875" customWidth="1"/>
    <col min="10" max="10" width="12.28515625" customWidth="1"/>
    <col min="11" max="11" width="12.140625" customWidth="1"/>
    <col min="12" max="12" width="13.28515625" customWidth="1"/>
    <col min="13" max="13" width="13.140625" customWidth="1"/>
    <col min="14" max="14" width="13.28515625" customWidth="1"/>
    <col min="15" max="15" width="0.85546875" customWidth="1"/>
    <col min="16" max="21" width="9.140625" hidden="1" customWidth="1"/>
  </cols>
  <sheetData>
    <row r="1" spans="1:21" ht="21">
      <c r="A1" s="744" t="s">
        <v>2199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</row>
    <row r="2" spans="1:21" ht="21">
      <c r="A2" s="745" t="s">
        <v>1</v>
      </c>
      <c r="B2" s="745"/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</row>
    <row r="3" spans="1:21" ht="15.75" thickBot="1"/>
    <row r="4" spans="1:21" ht="15.75" thickBot="1">
      <c r="A4" s="661" t="s">
        <v>86</v>
      </c>
      <c r="B4" s="664" t="s">
        <v>6</v>
      </c>
      <c r="C4" s="667" t="s">
        <v>571</v>
      </c>
      <c r="D4" s="668"/>
      <c r="E4" s="669"/>
      <c r="F4" s="746" t="s">
        <v>1382</v>
      </c>
      <c r="G4" s="747"/>
      <c r="H4" s="748"/>
      <c r="I4" s="746" t="s">
        <v>2103</v>
      </c>
      <c r="J4" s="747"/>
      <c r="K4" s="747"/>
      <c r="L4" s="747" t="s">
        <v>2194</v>
      </c>
      <c r="M4" s="747"/>
      <c r="N4" s="747"/>
    </row>
    <row r="5" spans="1:21" ht="15" customHeight="1">
      <c r="A5" s="662"/>
      <c r="B5" s="665"/>
      <c r="C5" s="670" t="s">
        <v>3</v>
      </c>
      <c r="D5" s="672" t="s">
        <v>4</v>
      </c>
      <c r="E5" s="674" t="s">
        <v>5</v>
      </c>
      <c r="F5" s="670" t="s">
        <v>3</v>
      </c>
      <c r="G5" s="672" t="s">
        <v>4</v>
      </c>
      <c r="H5" s="674" t="s">
        <v>5</v>
      </c>
      <c r="I5" s="670" t="s">
        <v>3</v>
      </c>
      <c r="J5" s="672" t="s">
        <v>4</v>
      </c>
      <c r="K5" s="674" t="s">
        <v>5</v>
      </c>
      <c r="L5" s="670" t="s">
        <v>3</v>
      </c>
      <c r="M5" s="672" t="s">
        <v>4</v>
      </c>
      <c r="N5" s="674" t="s">
        <v>5</v>
      </c>
      <c r="P5" s="634" t="s">
        <v>2200</v>
      </c>
      <c r="Q5" s="634" t="s">
        <v>2201</v>
      </c>
      <c r="R5" s="634" t="s">
        <v>2202</v>
      </c>
      <c r="S5" s="635">
        <v>50000</v>
      </c>
      <c r="T5" s="635">
        <v>66000</v>
      </c>
      <c r="U5" s="635">
        <v>83000</v>
      </c>
    </row>
    <row r="6" spans="1:21" ht="38.25" customHeight="1" thickBot="1">
      <c r="A6" s="663"/>
      <c r="B6" s="666"/>
      <c r="C6" s="671"/>
      <c r="D6" s="673"/>
      <c r="E6" s="675"/>
      <c r="F6" s="671"/>
      <c r="G6" s="673"/>
      <c r="H6" s="675"/>
      <c r="I6" s="671"/>
      <c r="J6" s="673"/>
      <c r="K6" s="675"/>
      <c r="L6" s="671"/>
      <c r="M6" s="673"/>
      <c r="N6" s="675"/>
    </row>
    <row r="7" spans="1:21">
      <c r="A7" s="10">
        <v>1</v>
      </c>
      <c r="B7" s="11">
        <v>2</v>
      </c>
      <c r="C7" s="12">
        <v>3</v>
      </c>
      <c r="D7" s="12">
        <v>4</v>
      </c>
      <c r="E7" s="12">
        <v>5</v>
      </c>
      <c r="F7" s="366"/>
      <c r="G7" s="366"/>
      <c r="H7" s="366"/>
      <c r="I7" s="366"/>
      <c r="J7" s="366"/>
      <c r="K7" s="366"/>
      <c r="L7" s="366"/>
      <c r="M7" s="366"/>
      <c r="N7" s="366"/>
    </row>
    <row r="8" spans="1:21">
      <c r="A8" s="146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8"/>
    </row>
    <row r="9" spans="1:21">
      <c r="A9" s="367" t="s">
        <v>572</v>
      </c>
      <c r="B9" s="119" t="s">
        <v>1383</v>
      </c>
      <c r="C9" s="632">
        <v>66000</v>
      </c>
      <c r="D9" s="632">
        <v>54000</v>
      </c>
      <c r="E9" s="632">
        <v>120000</v>
      </c>
      <c r="F9" s="632">
        <f>C9*1.2</f>
        <v>79200</v>
      </c>
      <c r="G9" s="632">
        <f>D9*1.2</f>
        <v>64800</v>
      </c>
      <c r="H9" s="632">
        <f>+E9*1.2</f>
        <v>144000</v>
      </c>
      <c r="I9" s="632">
        <f>C9*1.2</f>
        <v>79200</v>
      </c>
      <c r="J9" s="632">
        <f>G9+R9*50000</f>
        <v>139800</v>
      </c>
      <c r="K9" s="632">
        <f>+J9+I9</f>
        <v>219000</v>
      </c>
      <c r="L9" s="632">
        <f>C9*1.2</f>
        <v>79200</v>
      </c>
      <c r="M9" s="632">
        <f>G9+R9*66000++R9*50000</f>
        <v>238800</v>
      </c>
      <c r="N9" s="633">
        <f>+L9+M9</f>
        <v>318000</v>
      </c>
      <c r="R9">
        <v>1.5</v>
      </c>
    </row>
    <row r="10" spans="1:21">
      <c r="A10" s="208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20"/>
    </row>
    <row r="11" spans="1:21">
      <c r="A11" s="20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20"/>
    </row>
    <row r="12" spans="1:21">
      <c r="A12" s="368" t="s">
        <v>723</v>
      </c>
      <c r="B12" s="178" t="s">
        <v>721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369"/>
    </row>
    <row r="13" spans="1:21">
      <c r="A13" s="368" t="s">
        <v>838</v>
      </c>
      <c r="B13" s="178" t="s">
        <v>1384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369"/>
    </row>
    <row r="14" spans="1:21">
      <c r="A14" s="370">
        <v>1</v>
      </c>
      <c r="B14" s="57" t="s">
        <v>1385</v>
      </c>
      <c r="C14" s="52">
        <v>82000</v>
      </c>
      <c r="D14" s="91">
        <v>70000</v>
      </c>
      <c r="E14" s="55">
        <f>+C14+D14</f>
        <v>152000</v>
      </c>
      <c r="F14" s="632">
        <f t="shared" ref="F14:G77" si="0">C14*1.2</f>
        <v>98400</v>
      </c>
      <c r="G14" s="632">
        <f t="shared" si="0"/>
        <v>84000</v>
      </c>
      <c r="H14" s="632">
        <f t="shared" ref="H14:H77" si="1">+E14*1.2</f>
        <v>182400</v>
      </c>
      <c r="I14" s="632">
        <f t="shared" ref="I14:I17" si="2">C14*1.2</f>
        <v>98400</v>
      </c>
      <c r="J14" s="632">
        <f t="shared" ref="J14:J17" si="3">G14+R14*50000</f>
        <v>159000</v>
      </c>
      <c r="K14" s="632">
        <f t="shared" ref="K14:K17" si="4">+J14+I14</f>
        <v>257400</v>
      </c>
      <c r="L14" s="632">
        <f t="shared" ref="L14:L77" si="5">C14*1.2</f>
        <v>98400</v>
      </c>
      <c r="M14" s="632">
        <f t="shared" ref="M14:M17" si="6">G14+R14*66000++R14*50000</f>
        <v>258000</v>
      </c>
      <c r="N14" s="633">
        <f t="shared" ref="N14:N77" si="7">+L14+M14</f>
        <v>356400</v>
      </c>
      <c r="P14">
        <v>40</v>
      </c>
      <c r="Q14">
        <v>8</v>
      </c>
      <c r="R14">
        <v>1.5</v>
      </c>
      <c r="S14" s="635">
        <f>R14*S5</f>
        <v>75000</v>
      </c>
      <c r="T14" s="635">
        <f>R14*66000</f>
        <v>99000</v>
      </c>
      <c r="U14" s="635">
        <f>R14*83000</f>
        <v>124500</v>
      </c>
    </row>
    <row r="15" spans="1:21">
      <c r="A15" s="370">
        <v>2</v>
      </c>
      <c r="B15" s="57" t="s">
        <v>1386</v>
      </c>
      <c r="C15" s="52">
        <v>82000</v>
      </c>
      <c r="D15" s="91">
        <v>70000</v>
      </c>
      <c r="E15" s="55">
        <f t="shared" ref="E15:E17" si="8">+C15+D15</f>
        <v>152000</v>
      </c>
      <c r="F15" s="632">
        <f t="shared" si="0"/>
        <v>98400</v>
      </c>
      <c r="G15" s="632">
        <f t="shared" si="0"/>
        <v>84000</v>
      </c>
      <c r="H15" s="632">
        <f t="shared" si="1"/>
        <v>182400</v>
      </c>
      <c r="I15" s="632">
        <f t="shared" si="2"/>
        <v>98400</v>
      </c>
      <c r="J15" s="632">
        <f t="shared" si="3"/>
        <v>159000</v>
      </c>
      <c r="K15" s="632">
        <f t="shared" si="4"/>
        <v>257400</v>
      </c>
      <c r="L15" s="632">
        <f t="shared" si="5"/>
        <v>98400</v>
      </c>
      <c r="M15" s="632">
        <f t="shared" si="6"/>
        <v>258000</v>
      </c>
      <c r="N15" s="633">
        <f t="shared" si="7"/>
        <v>356400</v>
      </c>
      <c r="P15">
        <v>40</v>
      </c>
      <c r="Q15">
        <v>8</v>
      </c>
      <c r="R15">
        <v>1.5</v>
      </c>
      <c r="S15" s="635">
        <f>R15*S5</f>
        <v>75000</v>
      </c>
      <c r="T15" s="635">
        <f t="shared" ref="T15:T78" si="9">R15*66000</f>
        <v>99000</v>
      </c>
      <c r="U15" s="635">
        <f t="shared" ref="U15:U78" si="10">R15*83000</f>
        <v>124500</v>
      </c>
    </row>
    <row r="16" spans="1:21">
      <c r="A16" s="370">
        <v>3</v>
      </c>
      <c r="B16" s="57" t="s">
        <v>722</v>
      </c>
      <c r="C16" s="52">
        <v>82000</v>
      </c>
      <c r="D16" s="91">
        <v>70000</v>
      </c>
      <c r="E16" s="55">
        <f t="shared" si="8"/>
        <v>152000</v>
      </c>
      <c r="F16" s="632">
        <f t="shared" si="0"/>
        <v>98400</v>
      </c>
      <c r="G16" s="632">
        <f t="shared" si="0"/>
        <v>84000</v>
      </c>
      <c r="H16" s="632">
        <f t="shared" si="1"/>
        <v>182400</v>
      </c>
      <c r="I16" s="632">
        <f t="shared" si="2"/>
        <v>98400</v>
      </c>
      <c r="J16" s="632">
        <f t="shared" si="3"/>
        <v>159000</v>
      </c>
      <c r="K16" s="632">
        <f t="shared" si="4"/>
        <v>257400</v>
      </c>
      <c r="L16" s="632">
        <f t="shared" si="5"/>
        <v>98400</v>
      </c>
      <c r="M16" s="632">
        <f t="shared" si="6"/>
        <v>258000</v>
      </c>
      <c r="N16" s="633">
        <f t="shared" si="7"/>
        <v>356400</v>
      </c>
      <c r="P16">
        <v>40</v>
      </c>
      <c r="Q16">
        <v>8</v>
      </c>
      <c r="R16">
        <v>1.5</v>
      </c>
      <c r="S16" s="635">
        <f>+R16*S5</f>
        <v>75000</v>
      </c>
      <c r="T16" s="635">
        <f t="shared" si="9"/>
        <v>99000</v>
      </c>
      <c r="U16" s="635">
        <f t="shared" si="10"/>
        <v>124500</v>
      </c>
    </row>
    <row r="17" spans="1:21">
      <c r="A17" s="370">
        <v>4</v>
      </c>
      <c r="B17" s="57" t="s">
        <v>1387</v>
      </c>
      <c r="C17" s="52">
        <v>100000</v>
      </c>
      <c r="D17" s="91">
        <v>70000</v>
      </c>
      <c r="E17" s="55">
        <f t="shared" si="8"/>
        <v>170000</v>
      </c>
      <c r="F17" s="632">
        <f t="shared" si="0"/>
        <v>120000</v>
      </c>
      <c r="G17" s="632">
        <f t="shared" si="0"/>
        <v>84000</v>
      </c>
      <c r="H17" s="632">
        <f t="shared" si="1"/>
        <v>204000</v>
      </c>
      <c r="I17" s="632">
        <f t="shared" si="2"/>
        <v>120000</v>
      </c>
      <c r="J17" s="632">
        <f t="shared" si="3"/>
        <v>159000</v>
      </c>
      <c r="K17" s="632">
        <f t="shared" si="4"/>
        <v>279000</v>
      </c>
      <c r="L17" s="632">
        <f t="shared" si="5"/>
        <v>120000</v>
      </c>
      <c r="M17" s="632">
        <f t="shared" si="6"/>
        <v>258000</v>
      </c>
      <c r="N17" s="633">
        <f t="shared" si="7"/>
        <v>378000</v>
      </c>
      <c r="P17">
        <v>62</v>
      </c>
      <c r="Q17">
        <v>12</v>
      </c>
      <c r="R17">
        <v>1.5</v>
      </c>
      <c r="S17" s="635">
        <f>S5*R17</f>
        <v>75000</v>
      </c>
      <c r="T17" s="635">
        <f t="shared" si="9"/>
        <v>99000</v>
      </c>
      <c r="U17" s="635">
        <f t="shared" si="10"/>
        <v>124500</v>
      </c>
    </row>
    <row r="18" spans="1:21">
      <c r="A18" s="370"/>
      <c r="B18" s="57"/>
      <c r="C18" s="52"/>
      <c r="D18" s="91"/>
      <c r="E18" s="55"/>
      <c r="F18" s="632"/>
      <c r="G18" s="632"/>
      <c r="H18" s="632"/>
      <c r="I18" s="55"/>
      <c r="J18" s="55"/>
      <c r="K18" s="55"/>
      <c r="L18" s="632"/>
      <c r="M18" s="632"/>
      <c r="N18" s="633"/>
      <c r="T18" s="635">
        <f t="shared" si="9"/>
        <v>0</v>
      </c>
      <c r="U18" s="635">
        <f t="shared" si="10"/>
        <v>0</v>
      </c>
    </row>
    <row r="19" spans="1:21">
      <c r="A19" s="368" t="s">
        <v>92</v>
      </c>
      <c r="B19" s="63" t="s">
        <v>1388</v>
      </c>
      <c r="C19" s="52"/>
      <c r="D19" s="91"/>
      <c r="E19" s="55"/>
      <c r="F19" s="632"/>
      <c r="G19" s="632"/>
      <c r="H19" s="632"/>
      <c r="I19" s="55"/>
      <c r="J19" s="55"/>
      <c r="K19" s="55"/>
      <c r="L19" s="632"/>
      <c r="M19" s="632"/>
      <c r="N19" s="633"/>
      <c r="T19" s="635">
        <f t="shared" si="9"/>
        <v>0</v>
      </c>
      <c r="U19" s="635">
        <f t="shared" si="10"/>
        <v>0</v>
      </c>
    </row>
    <row r="20" spans="1:21">
      <c r="A20" s="370">
        <v>1</v>
      </c>
      <c r="B20" s="57" t="s">
        <v>1389</v>
      </c>
      <c r="C20" s="52">
        <v>82000</v>
      </c>
      <c r="D20" s="91">
        <v>73000</v>
      </c>
      <c r="E20" s="55">
        <f t="shared" ref="E20:E29" si="11">+C20+D20</f>
        <v>155000</v>
      </c>
      <c r="F20" s="632">
        <f t="shared" si="0"/>
        <v>98400</v>
      </c>
      <c r="G20" s="632">
        <f t="shared" si="0"/>
        <v>87600</v>
      </c>
      <c r="H20" s="632">
        <f t="shared" si="1"/>
        <v>186000</v>
      </c>
      <c r="I20" s="632">
        <f t="shared" ref="I20:I29" si="12">C20*1.2</f>
        <v>98400</v>
      </c>
      <c r="J20" s="632">
        <f t="shared" ref="J20:J29" si="13">G20+R20*50000</f>
        <v>162600</v>
      </c>
      <c r="K20" s="632">
        <f t="shared" ref="K20:K29" si="14">+J20+I20</f>
        <v>261000</v>
      </c>
      <c r="L20" s="632">
        <f t="shared" si="5"/>
        <v>98400</v>
      </c>
      <c r="M20" s="632">
        <f t="shared" ref="M20:M29" si="15">G20+R20*66000++R20*50000</f>
        <v>261600</v>
      </c>
      <c r="N20" s="633">
        <f t="shared" si="7"/>
        <v>360000</v>
      </c>
      <c r="P20">
        <v>38</v>
      </c>
      <c r="Q20">
        <v>7</v>
      </c>
      <c r="R20">
        <v>1.5</v>
      </c>
      <c r="S20" s="635">
        <f>S5*R20</f>
        <v>75000</v>
      </c>
      <c r="T20" s="635">
        <f t="shared" si="9"/>
        <v>99000</v>
      </c>
      <c r="U20" s="635">
        <f t="shared" si="10"/>
        <v>124500</v>
      </c>
    </row>
    <row r="21" spans="1:21">
      <c r="A21" s="370">
        <v>2</v>
      </c>
      <c r="B21" s="57" t="s">
        <v>1390</v>
      </c>
      <c r="C21" s="52">
        <v>82000</v>
      </c>
      <c r="D21" s="91">
        <v>73000</v>
      </c>
      <c r="E21" s="55">
        <f t="shared" si="11"/>
        <v>155000</v>
      </c>
      <c r="F21" s="632">
        <f t="shared" si="0"/>
        <v>98400</v>
      </c>
      <c r="G21" s="632">
        <f t="shared" si="0"/>
        <v>87600</v>
      </c>
      <c r="H21" s="632">
        <f t="shared" si="1"/>
        <v>186000</v>
      </c>
      <c r="I21" s="632">
        <f t="shared" si="12"/>
        <v>98400</v>
      </c>
      <c r="J21" s="632">
        <f t="shared" si="13"/>
        <v>162600</v>
      </c>
      <c r="K21" s="632">
        <f t="shared" si="14"/>
        <v>261000</v>
      </c>
      <c r="L21" s="632">
        <f t="shared" si="5"/>
        <v>98400</v>
      </c>
      <c r="M21" s="632">
        <f t="shared" si="15"/>
        <v>261600</v>
      </c>
      <c r="N21" s="633">
        <f t="shared" si="7"/>
        <v>360000</v>
      </c>
      <c r="P21">
        <v>40</v>
      </c>
      <c r="Q21">
        <v>8</v>
      </c>
      <c r="R21">
        <v>1.5</v>
      </c>
      <c r="S21" s="635">
        <f>S5*R21</f>
        <v>75000</v>
      </c>
      <c r="T21" s="635">
        <f t="shared" si="9"/>
        <v>99000</v>
      </c>
      <c r="U21" s="635">
        <f t="shared" si="10"/>
        <v>124500</v>
      </c>
    </row>
    <row r="22" spans="1:21">
      <c r="A22" s="370">
        <v>3</v>
      </c>
      <c r="B22" s="57" t="s">
        <v>1391</v>
      </c>
      <c r="C22" s="52">
        <v>95000</v>
      </c>
      <c r="D22" s="91">
        <v>80000</v>
      </c>
      <c r="E22" s="55">
        <f t="shared" si="11"/>
        <v>175000</v>
      </c>
      <c r="F22" s="632">
        <f t="shared" si="0"/>
        <v>114000</v>
      </c>
      <c r="G22" s="632">
        <f t="shared" si="0"/>
        <v>96000</v>
      </c>
      <c r="H22" s="632">
        <f t="shared" si="1"/>
        <v>210000</v>
      </c>
      <c r="I22" s="632">
        <f t="shared" si="12"/>
        <v>114000</v>
      </c>
      <c r="J22" s="632">
        <f t="shared" si="13"/>
        <v>171000</v>
      </c>
      <c r="K22" s="632">
        <f t="shared" si="14"/>
        <v>285000</v>
      </c>
      <c r="L22" s="632">
        <f t="shared" si="5"/>
        <v>114000</v>
      </c>
      <c r="M22" s="632">
        <f t="shared" si="15"/>
        <v>270000</v>
      </c>
      <c r="N22" s="633">
        <f t="shared" si="7"/>
        <v>384000</v>
      </c>
      <c r="P22">
        <v>50</v>
      </c>
      <c r="Q22">
        <v>10</v>
      </c>
      <c r="R22">
        <v>1.5</v>
      </c>
      <c r="S22" s="635">
        <f>S5*R22</f>
        <v>75000</v>
      </c>
      <c r="T22" s="635">
        <f t="shared" si="9"/>
        <v>99000</v>
      </c>
      <c r="U22" s="635">
        <f t="shared" si="10"/>
        <v>124500</v>
      </c>
    </row>
    <row r="23" spans="1:21">
      <c r="A23" s="370">
        <v>4</v>
      </c>
      <c r="B23" s="57" t="s">
        <v>1392</v>
      </c>
      <c r="C23" s="52">
        <v>82000</v>
      </c>
      <c r="D23" s="91">
        <v>73000</v>
      </c>
      <c r="E23" s="55">
        <f t="shared" si="11"/>
        <v>155000</v>
      </c>
      <c r="F23" s="632">
        <f t="shared" si="0"/>
        <v>98400</v>
      </c>
      <c r="G23" s="632">
        <f t="shared" si="0"/>
        <v>87600</v>
      </c>
      <c r="H23" s="632">
        <f t="shared" si="1"/>
        <v>186000</v>
      </c>
      <c r="I23" s="632">
        <f t="shared" si="12"/>
        <v>98400</v>
      </c>
      <c r="J23" s="632">
        <f t="shared" si="13"/>
        <v>162600</v>
      </c>
      <c r="K23" s="632">
        <f t="shared" si="14"/>
        <v>261000</v>
      </c>
      <c r="L23" s="632">
        <f t="shared" si="5"/>
        <v>98400</v>
      </c>
      <c r="M23" s="632">
        <f t="shared" si="15"/>
        <v>261600</v>
      </c>
      <c r="N23" s="633">
        <f t="shared" si="7"/>
        <v>360000</v>
      </c>
      <c r="P23">
        <v>38</v>
      </c>
      <c r="Q23">
        <v>7</v>
      </c>
      <c r="R23">
        <v>1.5</v>
      </c>
      <c r="S23" s="635">
        <f>S5*R23</f>
        <v>75000</v>
      </c>
      <c r="T23" s="635">
        <f t="shared" si="9"/>
        <v>99000</v>
      </c>
      <c r="U23" s="635">
        <f t="shared" si="10"/>
        <v>124500</v>
      </c>
    </row>
    <row r="24" spans="1:21">
      <c r="A24" s="370">
        <v>5</v>
      </c>
      <c r="B24" s="57" t="s">
        <v>1393</v>
      </c>
      <c r="C24" s="52">
        <v>82000</v>
      </c>
      <c r="D24" s="91">
        <v>73000</v>
      </c>
      <c r="E24" s="55">
        <f t="shared" si="11"/>
        <v>155000</v>
      </c>
      <c r="F24" s="632">
        <f t="shared" si="0"/>
        <v>98400</v>
      </c>
      <c r="G24" s="632">
        <f t="shared" si="0"/>
        <v>87600</v>
      </c>
      <c r="H24" s="632">
        <f t="shared" si="1"/>
        <v>186000</v>
      </c>
      <c r="I24" s="632">
        <f t="shared" si="12"/>
        <v>98400</v>
      </c>
      <c r="J24" s="632">
        <f t="shared" si="13"/>
        <v>162600</v>
      </c>
      <c r="K24" s="632">
        <f t="shared" si="14"/>
        <v>261000</v>
      </c>
      <c r="L24" s="632">
        <f t="shared" si="5"/>
        <v>98400</v>
      </c>
      <c r="M24" s="632">
        <f t="shared" si="15"/>
        <v>261600</v>
      </c>
      <c r="N24" s="633">
        <f t="shared" si="7"/>
        <v>360000</v>
      </c>
      <c r="P24">
        <v>38</v>
      </c>
      <c r="Q24">
        <v>7</v>
      </c>
      <c r="R24">
        <v>1.5</v>
      </c>
      <c r="S24" s="635">
        <f>S5*R24</f>
        <v>75000</v>
      </c>
      <c r="T24" s="635">
        <f t="shared" si="9"/>
        <v>99000</v>
      </c>
      <c r="U24" s="635">
        <f t="shared" si="10"/>
        <v>124500</v>
      </c>
    </row>
    <row r="25" spans="1:21">
      <c r="A25" s="370">
        <v>6</v>
      </c>
      <c r="B25" s="57" t="s">
        <v>1394</v>
      </c>
      <c r="C25" s="52">
        <v>82000</v>
      </c>
      <c r="D25" s="91">
        <v>73000</v>
      </c>
      <c r="E25" s="55">
        <f t="shared" si="11"/>
        <v>155000</v>
      </c>
      <c r="F25" s="632">
        <f t="shared" si="0"/>
        <v>98400</v>
      </c>
      <c r="G25" s="632">
        <f t="shared" si="0"/>
        <v>87600</v>
      </c>
      <c r="H25" s="632">
        <f t="shared" si="1"/>
        <v>186000</v>
      </c>
      <c r="I25" s="632">
        <f t="shared" si="12"/>
        <v>98400</v>
      </c>
      <c r="J25" s="632">
        <f t="shared" si="13"/>
        <v>162600</v>
      </c>
      <c r="K25" s="632">
        <f t="shared" si="14"/>
        <v>261000</v>
      </c>
      <c r="L25" s="632">
        <f t="shared" si="5"/>
        <v>98400</v>
      </c>
      <c r="M25" s="632">
        <f t="shared" si="15"/>
        <v>261600</v>
      </c>
      <c r="N25" s="633">
        <f t="shared" si="7"/>
        <v>360000</v>
      </c>
      <c r="P25">
        <v>40</v>
      </c>
      <c r="Q25">
        <v>8</v>
      </c>
      <c r="R25">
        <v>1.5</v>
      </c>
      <c r="S25" s="635">
        <f>S5*R25</f>
        <v>75000</v>
      </c>
      <c r="T25" s="635">
        <f t="shared" si="9"/>
        <v>99000</v>
      </c>
      <c r="U25" s="635">
        <f t="shared" si="10"/>
        <v>124500</v>
      </c>
    </row>
    <row r="26" spans="1:21">
      <c r="A26" s="370">
        <v>7</v>
      </c>
      <c r="B26" s="57" t="s">
        <v>1395</v>
      </c>
      <c r="C26" s="52">
        <v>95000</v>
      </c>
      <c r="D26" s="91">
        <v>80000</v>
      </c>
      <c r="E26" s="55">
        <f t="shared" si="11"/>
        <v>175000</v>
      </c>
      <c r="F26" s="632">
        <f t="shared" si="0"/>
        <v>114000</v>
      </c>
      <c r="G26" s="632">
        <f t="shared" si="0"/>
        <v>96000</v>
      </c>
      <c r="H26" s="632">
        <f t="shared" si="1"/>
        <v>210000</v>
      </c>
      <c r="I26" s="632">
        <f t="shared" si="12"/>
        <v>114000</v>
      </c>
      <c r="J26" s="632">
        <f t="shared" si="13"/>
        <v>171000</v>
      </c>
      <c r="K26" s="632">
        <f t="shared" si="14"/>
        <v>285000</v>
      </c>
      <c r="L26" s="632">
        <f t="shared" si="5"/>
        <v>114000</v>
      </c>
      <c r="M26" s="632">
        <f t="shared" si="15"/>
        <v>270000</v>
      </c>
      <c r="N26" s="633">
        <f t="shared" si="7"/>
        <v>384000</v>
      </c>
      <c r="P26">
        <v>50</v>
      </c>
      <c r="Q26">
        <v>10</v>
      </c>
      <c r="R26">
        <v>1.5</v>
      </c>
      <c r="S26" s="635">
        <f>S5*R26</f>
        <v>75000</v>
      </c>
      <c r="T26" s="635">
        <f t="shared" si="9"/>
        <v>99000</v>
      </c>
      <c r="U26" s="635">
        <f t="shared" si="10"/>
        <v>124500</v>
      </c>
    </row>
    <row r="27" spans="1:21">
      <c r="A27" s="370">
        <v>8</v>
      </c>
      <c r="B27" s="57" t="s">
        <v>1396</v>
      </c>
      <c r="C27" s="52">
        <v>101500</v>
      </c>
      <c r="D27" s="91">
        <v>80500</v>
      </c>
      <c r="E27" s="55">
        <f t="shared" si="11"/>
        <v>182000</v>
      </c>
      <c r="F27" s="632">
        <f t="shared" si="0"/>
        <v>121800</v>
      </c>
      <c r="G27" s="632">
        <f t="shared" si="0"/>
        <v>96600</v>
      </c>
      <c r="H27" s="632">
        <f t="shared" si="1"/>
        <v>218400</v>
      </c>
      <c r="I27" s="632">
        <f t="shared" si="12"/>
        <v>121800</v>
      </c>
      <c r="J27" s="632">
        <f t="shared" si="13"/>
        <v>171600</v>
      </c>
      <c r="K27" s="632">
        <f t="shared" si="14"/>
        <v>293400</v>
      </c>
      <c r="L27" s="632">
        <f t="shared" si="5"/>
        <v>121800</v>
      </c>
      <c r="M27" s="632">
        <f t="shared" si="15"/>
        <v>270600</v>
      </c>
      <c r="N27" s="633">
        <f t="shared" si="7"/>
        <v>392400</v>
      </c>
      <c r="P27">
        <v>52</v>
      </c>
      <c r="Q27">
        <v>10</v>
      </c>
      <c r="R27">
        <v>1.5</v>
      </c>
      <c r="S27" s="635">
        <f>S5*R27</f>
        <v>75000</v>
      </c>
      <c r="T27" s="635">
        <f t="shared" si="9"/>
        <v>99000</v>
      </c>
      <c r="U27" s="635">
        <f t="shared" si="10"/>
        <v>124500</v>
      </c>
    </row>
    <row r="28" spans="1:21">
      <c r="A28" s="370"/>
      <c r="B28" s="57" t="s">
        <v>1397</v>
      </c>
      <c r="C28" s="52">
        <v>101500</v>
      </c>
      <c r="D28" s="91">
        <v>80500</v>
      </c>
      <c r="E28" s="55">
        <f t="shared" si="11"/>
        <v>182000</v>
      </c>
      <c r="F28" s="632">
        <f t="shared" si="0"/>
        <v>121800</v>
      </c>
      <c r="G28" s="632">
        <f t="shared" si="0"/>
        <v>96600</v>
      </c>
      <c r="H28" s="632">
        <f t="shared" si="1"/>
        <v>218400</v>
      </c>
      <c r="I28" s="632">
        <f t="shared" si="12"/>
        <v>121800</v>
      </c>
      <c r="J28" s="632">
        <f t="shared" si="13"/>
        <v>171600</v>
      </c>
      <c r="K28" s="632">
        <f t="shared" si="14"/>
        <v>293400</v>
      </c>
      <c r="L28" s="632">
        <f t="shared" si="5"/>
        <v>121800</v>
      </c>
      <c r="M28" s="632">
        <f t="shared" si="15"/>
        <v>270600</v>
      </c>
      <c r="N28" s="633">
        <f t="shared" si="7"/>
        <v>392400</v>
      </c>
      <c r="P28">
        <v>52</v>
      </c>
      <c r="Q28">
        <v>10</v>
      </c>
      <c r="R28">
        <v>1.5</v>
      </c>
      <c r="S28" s="635">
        <f>S5*R28</f>
        <v>75000</v>
      </c>
      <c r="T28" s="635">
        <f t="shared" si="9"/>
        <v>99000</v>
      </c>
      <c r="U28" s="635">
        <f t="shared" si="10"/>
        <v>124500</v>
      </c>
    </row>
    <row r="29" spans="1:21">
      <c r="A29" s="370"/>
      <c r="B29" s="57" t="s">
        <v>1398</v>
      </c>
      <c r="C29" s="52">
        <v>101500</v>
      </c>
      <c r="D29" s="91">
        <v>80500</v>
      </c>
      <c r="E29" s="55">
        <f t="shared" si="11"/>
        <v>182000</v>
      </c>
      <c r="F29" s="632">
        <f t="shared" si="0"/>
        <v>121800</v>
      </c>
      <c r="G29" s="632">
        <f t="shared" si="0"/>
        <v>96600</v>
      </c>
      <c r="H29" s="632">
        <f t="shared" si="1"/>
        <v>218400</v>
      </c>
      <c r="I29" s="632">
        <f t="shared" si="12"/>
        <v>121800</v>
      </c>
      <c r="J29" s="632">
        <f t="shared" si="13"/>
        <v>171600</v>
      </c>
      <c r="K29" s="632">
        <f t="shared" si="14"/>
        <v>293400</v>
      </c>
      <c r="L29" s="632">
        <f t="shared" si="5"/>
        <v>121800</v>
      </c>
      <c r="M29" s="632">
        <f t="shared" si="15"/>
        <v>270600</v>
      </c>
      <c r="N29" s="633">
        <f t="shared" si="7"/>
        <v>392400</v>
      </c>
      <c r="P29">
        <v>52</v>
      </c>
      <c r="Q29">
        <v>10</v>
      </c>
      <c r="R29">
        <v>1.5</v>
      </c>
      <c r="S29" s="635">
        <f>S5*R29</f>
        <v>75000</v>
      </c>
      <c r="T29" s="635">
        <f t="shared" si="9"/>
        <v>99000</v>
      </c>
      <c r="U29" s="635">
        <f t="shared" si="10"/>
        <v>124500</v>
      </c>
    </row>
    <row r="30" spans="1:21">
      <c r="A30" s="370"/>
      <c r="B30" s="57"/>
      <c r="C30" s="52"/>
      <c r="D30" s="91"/>
      <c r="E30" s="55"/>
      <c r="F30" s="632"/>
      <c r="G30" s="632"/>
      <c r="H30" s="632"/>
      <c r="I30" s="55"/>
      <c r="J30" s="55"/>
      <c r="K30" s="55"/>
      <c r="L30" s="632"/>
      <c r="M30" s="632"/>
      <c r="N30" s="633"/>
      <c r="T30" s="635">
        <f t="shared" si="9"/>
        <v>0</v>
      </c>
      <c r="U30" s="635">
        <f t="shared" si="10"/>
        <v>0</v>
      </c>
    </row>
    <row r="31" spans="1:21">
      <c r="A31" s="368" t="s">
        <v>99</v>
      </c>
      <c r="B31" s="63" t="s">
        <v>1399</v>
      </c>
      <c r="C31" s="52"/>
      <c r="D31" s="91"/>
      <c r="E31" s="55"/>
      <c r="F31" s="632"/>
      <c r="G31" s="632"/>
      <c r="H31" s="632"/>
      <c r="I31" s="55"/>
      <c r="J31" s="55"/>
      <c r="K31" s="55"/>
      <c r="L31" s="632"/>
      <c r="M31" s="632"/>
      <c r="N31" s="633"/>
      <c r="T31" s="635">
        <f t="shared" si="9"/>
        <v>0</v>
      </c>
      <c r="U31" s="635">
        <f t="shared" si="10"/>
        <v>0</v>
      </c>
    </row>
    <row r="32" spans="1:21">
      <c r="A32" s="370">
        <v>1</v>
      </c>
      <c r="B32" s="57" t="s">
        <v>1400</v>
      </c>
      <c r="C32" s="52">
        <v>95000</v>
      </c>
      <c r="D32" s="91">
        <v>80000</v>
      </c>
      <c r="E32" s="55">
        <f t="shared" ref="E32:E42" si="16">+C32+D32</f>
        <v>175000</v>
      </c>
      <c r="F32" s="632">
        <f t="shared" si="0"/>
        <v>114000</v>
      </c>
      <c r="G32" s="632">
        <f t="shared" si="0"/>
        <v>96000</v>
      </c>
      <c r="H32" s="632">
        <f t="shared" si="1"/>
        <v>210000</v>
      </c>
      <c r="I32" s="632">
        <f t="shared" ref="I32:I34" si="17">C32*1.2</f>
        <v>114000</v>
      </c>
      <c r="J32" s="632">
        <f t="shared" ref="J32:J34" si="18">G32+R32*50000</f>
        <v>171000</v>
      </c>
      <c r="K32" s="632">
        <f t="shared" ref="K32:K34" si="19">+J32+I32</f>
        <v>285000</v>
      </c>
      <c r="L32" s="632">
        <f t="shared" si="5"/>
        <v>114000</v>
      </c>
      <c r="M32" s="632">
        <f t="shared" ref="M32:M34" si="20">G32+R32*66000++R32*50000</f>
        <v>270000</v>
      </c>
      <c r="N32" s="633">
        <f t="shared" si="7"/>
        <v>384000</v>
      </c>
      <c r="P32">
        <v>50</v>
      </c>
      <c r="Q32">
        <v>10</v>
      </c>
      <c r="R32">
        <v>1.5</v>
      </c>
      <c r="S32" s="635">
        <f>+R32*50000</f>
        <v>75000</v>
      </c>
      <c r="T32" s="635">
        <f t="shared" si="9"/>
        <v>99000</v>
      </c>
      <c r="U32" s="635">
        <f t="shared" si="10"/>
        <v>124500</v>
      </c>
    </row>
    <row r="33" spans="1:21">
      <c r="A33" s="370">
        <v>2</v>
      </c>
      <c r="B33" s="57" t="s">
        <v>1401</v>
      </c>
      <c r="C33" s="52">
        <v>95000</v>
      </c>
      <c r="D33" s="91">
        <v>80000</v>
      </c>
      <c r="E33" s="55">
        <f t="shared" si="16"/>
        <v>175000</v>
      </c>
      <c r="F33" s="632">
        <f t="shared" si="0"/>
        <v>114000</v>
      </c>
      <c r="G33" s="632">
        <f t="shared" si="0"/>
        <v>96000</v>
      </c>
      <c r="H33" s="632">
        <f t="shared" si="1"/>
        <v>210000</v>
      </c>
      <c r="I33" s="632">
        <f t="shared" si="17"/>
        <v>114000</v>
      </c>
      <c r="J33" s="632">
        <f t="shared" si="18"/>
        <v>171000</v>
      </c>
      <c r="K33" s="632">
        <f t="shared" si="19"/>
        <v>285000</v>
      </c>
      <c r="L33" s="632">
        <f t="shared" si="5"/>
        <v>114000</v>
      </c>
      <c r="M33" s="632">
        <f t="shared" si="20"/>
        <v>270000</v>
      </c>
      <c r="N33" s="633">
        <f t="shared" si="7"/>
        <v>384000</v>
      </c>
      <c r="P33">
        <v>45</v>
      </c>
      <c r="Q33">
        <v>9</v>
      </c>
      <c r="R33">
        <v>1.5</v>
      </c>
      <c r="S33" s="635">
        <f t="shared" ref="S33:S34" si="21">+R33*50000</f>
        <v>75000</v>
      </c>
      <c r="T33" s="635">
        <f t="shared" si="9"/>
        <v>99000</v>
      </c>
      <c r="U33" s="635">
        <f t="shared" si="10"/>
        <v>124500</v>
      </c>
    </row>
    <row r="34" spans="1:21">
      <c r="A34" s="370">
        <v>3</v>
      </c>
      <c r="B34" s="57" t="s">
        <v>1402</v>
      </c>
      <c r="C34" s="52">
        <v>95000</v>
      </c>
      <c r="D34" s="91">
        <v>80000</v>
      </c>
      <c r="E34" s="55">
        <f t="shared" si="16"/>
        <v>175000</v>
      </c>
      <c r="F34" s="632">
        <f t="shared" si="0"/>
        <v>114000</v>
      </c>
      <c r="G34" s="632">
        <f t="shared" si="0"/>
        <v>96000</v>
      </c>
      <c r="H34" s="632">
        <f t="shared" si="1"/>
        <v>210000</v>
      </c>
      <c r="I34" s="632">
        <f t="shared" si="17"/>
        <v>114000</v>
      </c>
      <c r="J34" s="632">
        <f t="shared" si="18"/>
        <v>171000</v>
      </c>
      <c r="K34" s="632">
        <f t="shared" si="19"/>
        <v>285000</v>
      </c>
      <c r="L34" s="632">
        <f t="shared" si="5"/>
        <v>114000</v>
      </c>
      <c r="M34" s="632">
        <f t="shared" si="20"/>
        <v>270000</v>
      </c>
      <c r="N34" s="633">
        <f t="shared" si="7"/>
        <v>384000</v>
      </c>
      <c r="P34">
        <v>50</v>
      </c>
      <c r="Q34">
        <v>10</v>
      </c>
      <c r="R34">
        <v>1.5</v>
      </c>
      <c r="S34" s="635">
        <f t="shared" si="21"/>
        <v>75000</v>
      </c>
      <c r="T34" s="635">
        <f t="shared" si="9"/>
        <v>99000</v>
      </c>
      <c r="U34" s="635">
        <f t="shared" si="10"/>
        <v>124500</v>
      </c>
    </row>
    <row r="35" spans="1:21">
      <c r="A35" s="370"/>
      <c r="B35" s="57"/>
      <c r="C35" s="52"/>
      <c r="D35" s="91"/>
      <c r="E35" s="55"/>
      <c r="F35" s="632"/>
      <c r="G35" s="632"/>
      <c r="H35" s="632"/>
      <c r="I35" s="55"/>
      <c r="J35" s="55"/>
      <c r="K35" s="55"/>
      <c r="L35" s="632"/>
      <c r="M35" s="632"/>
      <c r="N35" s="633"/>
      <c r="T35" s="635">
        <f t="shared" si="9"/>
        <v>0</v>
      </c>
      <c r="U35" s="635">
        <f t="shared" si="10"/>
        <v>0</v>
      </c>
    </row>
    <row r="36" spans="1:21">
      <c r="A36" s="368" t="s">
        <v>105</v>
      </c>
      <c r="B36" s="63" t="s">
        <v>1403</v>
      </c>
      <c r="C36" s="52"/>
      <c r="D36" s="91"/>
      <c r="E36" s="55"/>
      <c r="F36" s="632"/>
      <c r="G36" s="632"/>
      <c r="H36" s="632"/>
      <c r="I36" s="55"/>
      <c r="J36" s="55"/>
      <c r="K36" s="55"/>
      <c r="L36" s="632"/>
      <c r="M36" s="632"/>
      <c r="N36" s="633"/>
      <c r="T36" s="635">
        <f t="shared" si="9"/>
        <v>0</v>
      </c>
      <c r="U36" s="635">
        <f t="shared" si="10"/>
        <v>0</v>
      </c>
    </row>
    <row r="37" spans="1:21">
      <c r="A37" s="370">
        <v>1</v>
      </c>
      <c r="B37" s="57" t="s">
        <v>1404</v>
      </c>
      <c r="C37" s="52">
        <v>70000</v>
      </c>
      <c r="D37" s="91">
        <v>80000</v>
      </c>
      <c r="E37" s="55">
        <f t="shared" si="16"/>
        <v>150000</v>
      </c>
      <c r="F37" s="632">
        <f t="shared" si="0"/>
        <v>84000</v>
      </c>
      <c r="G37" s="632">
        <f t="shared" si="0"/>
        <v>96000</v>
      </c>
      <c r="H37" s="632">
        <f t="shared" si="1"/>
        <v>180000</v>
      </c>
      <c r="I37" s="632">
        <f t="shared" ref="I37:I42" si="22">C37*1.2</f>
        <v>84000</v>
      </c>
      <c r="J37" s="632">
        <f t="shared" ref="J37:J42" si="23">G37+R37*50000</f>
        <v>171000</v>
      </c>
      <c r="K37" s="632">
        <f t="shared" ref="K37:K42" si="24">+J37+I37</f>
        <v>255000</v>
      </c>
      <c r="L37" s="632">
        <f t="shared" si="5"/>
        <v>84000</v>
      </c>
      <c r="M37" s="632">
        <f t="shared" ref="M37:M42" si="25">G37+R37*66000++R37*50000</f>
        <v>270000</v>
      </c>
      <c r="N37" s="633">
        <f t="shared" si="7"/>
        <v>354000</v>
      </c>
      <c r="P37">
        <v>32</v>
      </c>
      <c r="Q37">
        <v>6</v>
      </c>
      <c r="R37">
        <v>1.5</v>
      </c>
      <c r="S37" s="635">
        <f t="shared" ref="S37:S42" si="26">+R37*50000</f>
        <v>75000</v>
      </c>
      <c r="T37" s="635">
        <f t="shared" si="9"/>
        <v>99000</v>
      </c>
      <c r="U37" s="635">
        <f t="shared" si="10"/>
        <v>124500</v>
      </c>
    </row>
    <row r="38" spans="1:21">
      <c r="A38" s="370">
        <v>2</v>
      </c>
      <c r="B38" s="57" t="s">
        <v>1405</v>
      </c>
      <c r="C38" s="52">
        <v>95000</v>
      </c>
      <c r="D38" s="91">
        <v>80000</v>
      </c>
      <c r="E38" s="55">
        <f t="shared" si="16"/>
        <v>175000</v>
      </c>
      <c r="F38" s="632">
        <f t="shared" si="0"/>
        <v>114000</v>
      </c>
      <c r="G38" s="632">
        <f t="shared" si="0"/>
        <v>96000</v>
      </c>
      <c r="H38" s="632">
        <f t="shared" si="1"/>
        <v>210000</v>
      </c>
      <c r="I38" s="632">
        <f t="shared" si="22"/>
        <v>114000</v>
      </c>
      <c r="J38" s="632">
        <f t="shared" si="23"/>
        <v>171000</v>
      </c>
      <c r="K38" s="632">
        <f t="shared" si="24"/>
        <v>285000</v>
      </c>
      <c r="L38" s="632">
        <f t="shared" si="5"/>
        <v>114000</v>
      </c>
      <c r="M38" s="632">
        <f t="shared" si="25"/>
        <v>270000</v>
      </c>
      <c r="N38" s="633">
        <f t="shared" si="7"/>
        <v>384000</v>
      </c>
      <c r="P38">
        <v>44</v>
      </c>
      <c r="Q38">
        <v>8</v>
      </c>
      <c r="R38">
        <v>1.5</v>
      </c>
      <c r="S38" s="635">
        <f t="shared" si="26"/>
        <v>75000</v>
      </c>
      <c r="T38" s="635">
        <f t="shared" si="9"/>
        <v>99000</v>
      </c>
      <c r="U38" s="635">
        <f t="shared" si="10"/>
        <v>124500</v>
      </c>
    </row>
    <row r="39" spans="1:21">
      <c r="A39" s="370">
        <v>3</v>
      </c>
      <c r="B39" s="57" t="s">
        <v>1406</v>
      </c>
      <c r="C39" s="52">
        <v>95000</v>
      </c>
      <c r="D39" s="91">
        <v>80000</v>
      </c>
      <c r="E39" s="55">
        <f t="shared" si="16"/>
        <v>175000</v>
      </c>
      <c r="F39" s="632">
        <f t="shared" si="0"/>
        <v>114000</v>
      </c>
      <c r="G39" s="632">
        <f t="shared" si="0"/>
        <v>96000</v>
      </c>
      <c r="H39" s="632">
        <f t="shared" si="1"/>
        <v>210000</v>
      </c>
      <c r="I39" s="632">
        <f t="shared" si="22"/>
        <v>114000</v>
      </c>
      <c r="J39" s="632">
        <f t="shared" si="23"/>
        <v>171000</v>
      </c>
      <c r="K39" s="632">
        <f t="shared" si="24"/>
        <v>285000</v>
      </c>
      <c r="L39" s="632">
        <f t="shared" si="5"/>
        <v>114000</v>
      </c>
      <c r="M39" s="632">
        <f t="shared" si="25"/>
        <v>270000</v>
      </c>
      <c r="N39" s="633">
        <f t="shared" si="7"/>
        <v>384000</v>
      </c>
      <c r="P39">
        <v>52</v>
      </c>
      <c r="Q39">
        <v>10</v>
      </c>
      <c r="R39">
        <v>1.5</v>
      </c>
      <c r="S39" s="635">
        <f t="shared" si="26"/>
        <v>75000</v>
      </c>
      <c r="T39" s="635">
        <f t="shared" si="9"/>
        <v>99000</v>
      </c>
      <c r="U39" s="635">
        <f t="shared" si="10"/>
        <v>124500</v>
      </c>
    </row>
    <row r="40" spans="1:21">
      <c r="A40" s="370">
        <v>4</v>
      </c>
      <c r="B40" s="57" t="s">
        <v>1407</v>
      </c>
      <c r="C40" s="52">
        <v>95000</v>
      </c>
      <c r="D40" s="91">
        <v>80000</v>
      </c>
      <c r="E40" s="55">
        <f t="shared" si="16"/>
        <v>175000</v>
      </c>
      <c r="F40" s="632">
        <f t="shared" si="0"/>
        <v>114000</v>
      </c>
      <c r="G40" s="632">
        <f t="shared" si="0"/>
        <v>96000</v>
      </c>
      <c r="H40" s="632">
        <f t="shared" si="1"/>
        <v>210000</v>
      </c>
      <c r="I40" s="632">
        <f t="shared" si="22"/>
        <v>114000</v>
      </c>
      <c r="J40" s="632">
        <f t="shared" si="23"/>
        <v>171000</v>
      </c>
      <c r="K40" s="632">
        <f t="shared" si="24"/>
        <v>285000</v>
      </c>
      <c r="L40" s="632">
        <f t="shared" si="5"/>
        <v>114000</v>
      </c>
      <c r="M40" s="632">
        <f t="shared" si="25"/>
        <v>270000</v>
      </c>
      <c r="N40" s="633">
        <f t="shared" si="7"/>
        <v>384000</v>
      </c>
      <c r="P40">
        <v>52</v>
      </c>
      <c r="Q40">
        <v>10</v>
      </c>
      <c r="R40">
        <v>1.5</v>
      </c>
      <c r="S40" s="635">
        <f t="shared" si="26"/>
        <v>75000</v>
      </c>
      <c r="T40" s="635">
        <f t="shared" si="9"/>
        <v>99000</v>
      </c>
      <c r="U40" s="635">
        <f t="shared" si="10"/>
        <v>124500</v>
      </c>
    </row>
    <row r="41" spans="1:21">
      <c r="A41" s="370">
        <v>5</v>
      </c>
      <c r="B41" s="57" t="s">
        <v>1408</v>
      </c>
      <c r="C41" s="52">
        <v>95000</v>
      </c>
      <c r="D41" s="91">
        <v>80000</v>
      </c>
      <c r="E41" s="55">
        <f t="shared" si="16"/>
        <v>175000</v>
      </c>
      <c r="F41" s="632">
        <f t="shared" si="0"/>
        <v>114000</v>
      </c>
      <c r="G41" s="632">
        <f t="shared" si="0"/>
        <v>96000</v>
      </c>
      <c r="H41" s="632">
        <f t="shared" si="1"/>
        <v>210000</v>
      </c>
      <c r="I41" s="632">
        <f t="shared" si="22"/>
        <v>114000</v>
      </c>
      <c r="J41" s="632">
        <f t="shared" si="23"/>
        <v>171000</v>
      </c>
      <c r="K41" s="632">
        <f t="shared" si="24"/>
        <v>285000</v>
      </c>
      <c r="L41" s="632">
        <f t="shared" si="5"/>
        <v>114000</v>
      </c>
      <c r="M41" s="632">
        <f t="shared" si="25"/>
        <v>270000</v>
      </c>
      <c r="N41" s="633">
        <f t="shared" si="7"/>
        <v>384000</v>
      </c>
      <c r="P41">
        <v>62</v>
      </c>
      <c r="Q41">
        <v>12</v>
      </c>
      <c r="R41">
        <v>1.5</v>
      </c>
      <c r="S41" s="635">
        <f t="shared" si="26"/>
        <v>75000</v>
      </c>
      <c r="T41" s="635">
        <f t="shared" si="9"/>
        <v>99000</v>
      </c>
      <c r="U41" s="635">
        <f t="shared" si="10"/>
        <v>124500</v>
      </c>
    </row>
    <row r="42" spans="1:21">
      <c r="A42" s="370">
        <v>6</v>
      </c>
      <c r="B42" s="57" t="s">
        <v>1409</v>
      </c>
      <c r="C42" s="52">
        <v>95000</v>
      </c>
      <c r="D42" s="91">
        <v>80000</v>
      </c>
      <c r="E42" s="55">
        <f t="shared" si="16"/>
        <v>175000</v>
      </c>
      <c r="F42" s="632">
        <f t="shared" si="0"/>
        <v>114000</v>
      </c>
      <c r="G42" s="632">
        <f t="shared" si="0"/>
        <v>96000</v>
      </c>
      <c r="H42" s="632">
        <f t="shared" si="1"/>
        <v>210000</v>
      </c>
      <c r="I42" s="632">
        <f t="shared" si="22"/>
        <v>114000</v>
      </c>
      <c r="J42" s="632">
        <f t="shared" si="23"/>
        <v>171000</v>
      </c>
      <c r="K42" s="632">
        <f t="shared" si="24"/>
        <v>285000</v>
      </c>
      <c r="L42" s="632">
        <f t="shared" si="5"/>
        <v>114000</v>
      </c>
      <c r="M42" s="632">
        <f t="shared" si="25"/>
        <v>270000</v>
      </c>
      <c r="N42" s="633">
        <f t="shared" si="7"/>
        <v>384000</v>
      </c>
      <c r="P42">
        <v>62</v>
      </c>
      <c r="Q42">
        <v>12</v>
      </c>
      <c r="R42">
        <v>1.5</v>
      </c>
      <c r="S42" s="635">
        <f t="shared" si="26"/>
        <v>75000</v>
      </c>
      <c r="T42" s="635">
        <f t="shared" si="9"/>
        <v>99000</v>
      </c>
      <c r="U42" s="635">
        <f t="shared" si="10"/>
        <v>124500</v>
      </c>
    </row>
    <row r="43" spans="1:21">
      <c r="A43" s="370"/>
      <c r="B43" s="57"/>
      <c r="C43" s="52"/>
      <c r="D43" s="91"/>
      <c r="E43" s="55"/>
      <c r="F43" s="632"/>
      <c r="G43" s="632"/>
      <c r="H43" s="632"/>
      <c r="I43" s="55"/>
      <c r="J43" s="55"/>
      <c r="K43" s="55"/>
      <c r="L43" s="632"/>
      <c r="M43" s="632"/>
      <c r="N43" s="633"/>
      <c r="T43" s="635">
        <f t="shared" si="9"/>
        <v>0</v>
      </c>
      <c r="U43" s="635">
        <f t="shared" si="10"/>
        <v>0</v>
      </c>
    </row>
    <row r="44" spans="1:21">
      <c r="A44" s="368" t="s">
        <v>109</v>
      </c>
      <c r="B44" s="63" t="s">
        <v>1410</v>
      </c>
      <c r="C44" s="52"/>
      <c r="D44" s="91"/>
      <c r="E44" s="55"/>
      <c r="F44" s="632"/>
      <c r="G44" s="632"/>
      <c r="H44" s="632"/>
      <c r="I44" s="55"/>
      <c r="J44" s="55"/>
      <c r="K44" s="55"/>
      <c r="L44" s="632"/>
      <c r="M44" s="632"/>
      <c r="N44" s="633"/>
      <c r="T44" s="635">
        <f t="shared" si="9"/>
        <v>0</v>
      </c>
      <c r="U44" s="635">
        <f t="shared" si="10"/>
        <v>0</v>
      </c>
    </row>
    <row r="45" spans="1:21">
      <c r="A45" s="370">
        <v>1</v>
      </c>
      <c r="B45" s="57" t="s">
        <v>1411</v>
      </c>
      <c r="C45" s="52">
        <v>80000</v>
      </c>
      <c r="D45" s="91">
        <v>70000</v>
      </c>
      <c r="E45" s="55">
        <f t="shared" ref="E45:E49" si="27">+C45+D45</f>
        <v>150000</v>
      </c>
      <c r="F45" s="632">
        <f t="shared" si="0"/>
        <v>96000</v>
      </c>
      <c r="G45" s="632">
        <f t="shared" si="0"/>
        <v>84000</v>
      </c>
      <c r="H45" s="632">
        <f t="shared" si="1"/>
        <v>180000</v>
      </c>
      <c r="I45" s="632">
        <f t="shared" ref="I45:I49" si="28">C45*1.2</f>
        <v>96000</v>
      </c>
      <c r="J45" s="632">
        <f t="shared" ref="J45:J49" si="29">G45+R45*50000</f>
        <v>159000</v>
      </c>
      <c r="K45" s="632">
        <f t="shared" ref="K45:K49" si="30">+J45+I45</f>
        <v>255000</v>
      </c>
      <c r="L45" s="632">
        <f t="shared" si="5"/>
        <v>96000</v>
      </c>
      <c r="M45" s="632">
        <f t="shared" ref="M45:M49" si="31">G45+R45*66000++R45*50000</f>
        <v>258000</v>
      </c>
      <c r="N45" s="633">
        <f t="shared" si="7"/>
        <v>354000</v>
      </c>
      <c r="P45">
        <v>40</v>
      </c>
      <c r="Q45">
        <v>8</v>
      </c>
      <c r="R45">
        <v>1.5</v>
      </c>
      <c r="S45" s="635">
        <f t="shared" ref="S45:S49" si="32">+R45*50000</f>
        <v>75000</v>
      </c>
      <c r="T45" s="635">
        <f t="shared" si="9"/>
        <v>99000</v>
      </c>
      <c r="U45" s="635">
        <f t="shared" si="10"/>
        <v>124500</v>
      </c>
    </row>
    <row r="46" spans="1:21">
      <c r="A46" s="370">
        <v>2</v>
      </c>
      <c r="B46" s="57" t="s">
        <v>1412</v>
      </c>
      <c r="C46" s="52">
        <v>95000</v>
      </c>
      <c r="D46" s="91">
        <v>80000</v>
      </c>
      <c r="E46" s="55">
        <f t="shared" si="27"/>
        <v>175000</v>
      </c>
      <c r="F46" s="632">
        <f t="shared" si="0"/>
        <v>114000</v>
      </c>
      <c r="G46" s="632">
        <f t="shared" si="0"/>
        <v>96000</v>
      </c>
      <c r="H46" s="632">
        <f t="shared" si="1"/>
        <v>210000</v>
      </c>
      <c r="I46" s="632">
        <f t="shared" si="28"/>
        <v>114000</v>
      </c>
      <c r="J46" s="632">
        <f t="shared" si="29"/>
        <v>171000</v>
      </c>
      <c r="K46" s="632">
        <f t="shared" si="30"/>
        <v>285000</v>
      </c>
      <c r="L46" s="632">
        <f t="shared" si="5"/>
        <v>114000</v>
      </c>
      <c r="M46" s="632">
        <f t="shared" si="31"/>
        <v>270000</v>
      </c>
      <c r="N46" s="633">
        <f t="shared" si="7"/>
        <v>384000</v>
      </c>
      <c r="P46">
        <v>44</v>
      </c>
      <c r="Q46">
        <v>8</v>
      </c>
      <c r="R46">
        <v>1.5</v>
      </c>
      <c r="S46" s="635">
        <f t="shared" si="32"/>
        <v>75000</v>
      </c>
      <c r="T46" s="635">
        <f t="shared" si="9"/>
        <v>99000</v>
      </c>
      <c r="U46" s="635">
        <f t="shared" si="10"/>
        <v>124500</v>
      </c>
    </row>
    <row r="47" spans="1:21">
      <c r="A47" s="370">
        <v>3</v>
      </c>
      <c r="B47" s="57" t="s">
        <v>1413</v>
      </c>
      <c r="C47" s="52">
        <v>95000</v>
      </c>
      <c r="D47" s="91">
        <v>80000</v>
      </c>
      <c r="E47" s="55">
        <f t="shared" si="27"/>
        <v>175000</v>
      </c>
      <c r="F47" s="632">
        <f t="shared" si="0"/>
        <v>114000</v>
      </c>
      <c r="G47" s="632">
        <f t="shared" si="0"/>
        <v>96000</v>
      </c>
      <c r="H47" s="632">
        <f t="shared" si="1"/>
        <v>210000</v>
      </c>
      <c r="I47" s="632">
        <f t="shared" si="28"/>
        <v>114000</v>
      </c>
      <c r="J47" s="632">
        <f t="shared" si="29"/>
        <v>171000</v>
      </c>
      <c r="K47" s="632">
        <f t="shared" si="30"/>
        <v>285000</v>
      </c>
      <c r="L47" s="632">
        <f t="shared" si="5"/>
        <v>114000</v>
      </c>
      <c r="M47" s="632">
        <f t="shared" si="31"/>
        <v>270000</v>
      </c>
      <c r="N47" s="633">
        <f t="shared" si="7"/>
        <v>384000</v>
      </c>
      <c r="P47">
        <v>50</v>
      </c>
      <c r="Q47">
        <v>10</v>
      </c>
      <c r="R47">
        <v>1.5</v>
      </c>
      <c r="S47" s="635">
        <f t="shared" si="32"/>
        <v>75000</v>
      </c>
      <c r="T47" s="635">
        <f t="shared" si="9"/>
        <v>99000</v>
      </c>
      <c r="U47" s="635">
        <f t="shared" si="10"/>
        <v>124500</v>
      </c>
    </row>
    <row r="48" spans="1:21">
      <c r="A48" s="370">
        <v>4</v>
      </c>
      <c r="B48" s="57" t="s">
        <v>1414</v>
      </c>
      <c r="C48" s="52">
        <v>95000</v>
      </c>
      <c r="D48" s="91">
        <v>80000</v>
      </c>
      <c r="E48" s="55">
        <f t="shared" si="27"/>
        <v>175000</v>
      </c>
      <c r="F48" s="632">
        <f t="shared" si="0"/>
        <v>114000</v>
      </c>
      <c r="G48" s="632">
        <f t="shared" si="0"/>
        <v>96000</v>
      </c>
      <c r="H48" s="632">
        <f t="shared" si="1"/>
        <v>210000</v>
      </c>
      <c r="I48" s="632">
        <f t="shared" si="28"/>
        <v>114000</v>
      </c>
      <c r="J48" s="632">
        <f t="shared" si="29"/>
        <v>171000</v>
      </c>
      <c r="K48" s="632">
        <f t="shared" si="30"/>
        <v>285000</v>
      </c>
      <c r="L48" s="632">
        <f t="shared" si="5"/>
        <v>114000</v>
      </c>
      <c r="M48" s="632">
        <f t="shared" si="31"/>
        <v>270000</v>
      </c>
      <c r="N48" s="633">
        <f t="shared" si="7"/>
        <v>384000</v>
      </c>
      <c r="P48">
        <v>48</v>
      </c>
      <c r="Q48">
        <v>9</v>
      </c>
      <c r="R48">
        <v>1.5</v>
      </c>
      <c r="S48" s="635">
        <f t="shared" si="32"/>
        <v>75000</v>
      </c>
      <c r="T48" s="635">
        <f t="shared" si="9"/>
        <v>99000</v>
      </c>
      <c r="U48" s="635">
        <f t="shared" si="10"/>
        <v>124500</v>
      </c>
    </row>
    <row r="49" spans="1:21">
      <c r="A49" s="370">
        <v>5</v>
      </c>
      <c r="B49" s="57" t="s">
        <v>1415</v>
      </c>
      <c r="C49" s="52">
        <v>95000</v>
      </c>
      <c r="D49" s="91">
        <v>80000</v>
      </c>
      <c r="E49" s="55">
        <f t="shared" si="27"/>
        <v>175000</v>
      </c>
      <c r="F49" s="632">
        <f t="shared" si="0"/>
        <v>114000</v>
      </c>
      <c r="G49" s="632">
        <f t="shared" si="0"/>
        <v>96000</v>
      </c>
      <c r="H49" s="632">
        <f t="shared" si="1"/>
        <v>210000</v>
      </c>
      <c r="I49" s="632">
        <f t="shared" si="28"/>
        <v>114000</v>
      </c>
      <c r="J49" s="632">
        <f t="shared" si="29"/>
        <v>171000</v>
      </c>
      <c r="K49" s="632">
        <f t="shared" si="30"/>
        <v>285000</v>
      </c>
      <c r="L49" s="632">
        <f t="shared" si="5"/>
        <v>114000</v>
      </c>
      <c r="M49" s="632">
        <f t="shared" si="31"/>
        <v>270000</v>
      </c>
      <c r="N49" s="633">
        <f t="shared" si="7"/>
        <v>384000</v>
      </c>
      <c r="P49">
        <v>48</v>
      </c>
      <c r="Q49">
        <v>9</v>
      </c>
      <c r="R49">
        <v>1.5</v>
      </c>
      <c r="S49" s="635">
        <f t="shared" si="32"/>
        <v>75000</v>
      </c>
      <c r="T49" s="635">
        <f t="shared" si="9"/>
        <v>99000</v>
      </c>
      <c r="U49" s="635">
        <f t="shared" si="10"/>
        <v>124500</v>
      </c>
    </row>
    <row r="50" spans="1:21">
      <c r="A50" s="370"/>
      <c r="B50" s="57"/>
      <c r="C50" s="52"/>
      <c r="D50" s="91"/>
      <c r="E50" s="55"/>
      <c r="F50" s="632"/>
      <c r="G50" s="632"/>
      <c r="H50" s="632"/>
      <c r="I50" s="55"/>
      <c r="J50" s="55"/>
      <c r="K50" s="55"/>
      <c r="L50" s="632"/>
      <c r="M50" s="632"/>
      <c r="N50" s="633"/>
      <c r="T50" s="635">
        <f t="shared" si="9"/>
        <v>0</v>
      </c>
      <c r="U50" s="635">
        <f t="shared" si="10"/>
        <v>0</v>
      </c>
    </row>
    <row r="51" spans="1:21">
      <c r="A51" s="368" t="s">
        <v>111</v>
      </c>
      <c r="B51" s="63" t="s">
        <v>1416</v>
      </c>
      <c r="C51" s="52"/>
      <c r="D51" s="91"/>
      <c r="E51" s="55"/>
      <c r="F51" s="632"/>
      <c r="G51" s="632"/>
      <c r="H51" s="632"/>
      <c r="I51" s="55"/>
      <c r="J51" s="55"/>
      <c r="K51" s="55"/>
      <c r="L51" s="632"/>
      <c r="M51" s="632"/>
      <c r="N51" s="633"/>
      <c r="T51" s="635">
        <f t="shared" si="9"/>
        <v>0</v>
      </c>
      <c r="U51" s="635">
        <f t="shared" si="10"/>
        <v>0</v>
      </c>
    </row>
    <row r="52" spans="1:21">
      <c r="A52" s="370">
        <v>1</v>
      </c>
      <c r="B52" s="57" t="s">
        <v>1417</v>
      </c>
      <c r="C52" s="52">
        <v>100000</v>
      </c>
      <c r="D52" s="91">
        <v>100000</v>
      </c>
      <c r="E52" s="55">
        <f t="shared" ref="E52:E55" si="33">+C52+D52</f>
        <v>200000</v>
      </c>
      <c r="F52" s="632">
        <f t="shared" si="0"/>
        <v>120000</v>
      </c>
      <c r="G52" s="632">
        <f t="shared" si="0"/>
        <v>120000</v>
      </c>
      <c r="H52" s="632">
        <f t="shared" si="1"/>
        <v>240000</v>
      </c>
      <c r="I52" s="632">
        <f t="shared" ref="I52:I55" si="34">C52*1.2</f>
        <v>120000</v>
      </c>
      <c r="J52" s="632">
        <f t="shared" ref="J52:J55" si="35">G52+R52*50000</f>
        <v>195000</v>
      </c>
      <c r="K52" s="632">
        <f t="shared" ref="K52:K55" si="36">+J52+I52</f>
        <v>315000</v>
      </c>
      <c r="L52" s="632">
        <f t="shared" si="5"/>
        <v>120000</v>
      </c>
      <c r="M52" s="632">
        <f t="shared" ref="M52:M55" si="37">G52+R52*66000++R52*50000</f>
        <v>294000</v>
      </c>
      <c r="N52" s="633">
        <f t="shared" si="7"/>
        <v>414000</v>
      </c>
      <c r="P52">
        <v>54</v>
      </c>
      <c r="Q52">
        <v>10</v>
      </c>
      <c r="R52">
        <v>1.5</v>
      </c>
      <c r="S52" s="635">
        <f t="shared" ref="S52:S55" si="38">+R52*50000</f>
        <v>75000</v>
      </c>
      <c r="T52" s="635">
        <f t="shared" si="9"/>
        <v>99000</v>
      </c>
      <c r="U52" s="635">
        <f t="shared" si="10"/>
        <v>124500</v>
      </c>
    </row>
    <row r="53" spans="1:21">
      <c r="A53" s="370">
        <v>2</v>
      </c>
      <c r="B53" s="57" t="s">
        <v>1418</v>
      </c>
      <c r="C53" s="52">
        <v>120000</v>
      </c>
      <c r="D53" s="91">
        <v>105000</v>
      </c>
      <c r="E53" s="55">
        <f t="shared" si="33"/>
        <v>225000</v>
      </c>
      <c r="F53" s="632">
        <f t="shared" si="0"/>
        <v>144000</v>
      </c>
      <c r="G53" s="632">
        <f t="shared" si="0"/>
        <v>126000</v>
      </c>
      <c r="H53" s="632">
        <f t="shared" si="1"/>
        <v>270000</v>
      </c>
      <c r="I53" s="632">
        <f t="shared" si="34"/>
        <v>144000</v>
      </c>
      <c r="J53" s="632">
        <f t="shared" si="35"/>
        <v>201000</v>
      </c>
      <c r="K53" s="632">
        <f t="shared" si="36"/>
        <v>345000</v>
      </c>
      <c r="L53" s="632">
        <f t="shared" si="5"/>
        <v>144000</v>
      </c>
      <c r="M53" s="632">
        <f t="shared" si="37"/>
        <v>300000</v>
      </c>
      <c r="N53" s="633">
        <f t="shared" si="7"/>
        <v>444000</v>
      </c>
      <c r="P53">
        <v>68</v>
      </c>
      <c r="Q53">
        <v>13</v>
      </c>
      <c r="R53">
        <v>1.5</v>
      </c>
      <c r="S53" s="635">
        <f t="shared" si="38"/>
        <v>75000</v>
      </c>
      <c r="T53" s="635">
        <f t="shared" si="9"/>
        <v>99000</v>
      </c>
      <c r="U53" s="635">
        <f t="shared" si="10"/>
        <v>124500</v>
      </c>
    </row>
    <row r="54" spans="1:21">
      <c r="A54" s="370">
        <v>3</v>
      </c>
      <c r="B54" s="57" t="s">
        <v>1419</v>
      </c>
      <c r="C54" s="52">
        <v>100000</v>
      </c>
      <c r="D54" s="91">
        <v>90000</v>
      </c>
      <c r="E54" s="55">
        <f t="shared" si="33"/>
        <v>190000</v>
      </c>
      <c r="F54" s="632">
        <f t="shared" si="0"/>
        <v>120000</v>
      </c>
      <c r="G54" s="632">
        <f t="shared" si="0"/>
        <v>108000</v>
      </c>
      <c r="H54" s="632">
        <f t="shared" si="1"/>
        <v>228000</v>
      </c>
      <c r="I54" s="632">
        <f t="shared" si="34"/>
        <v>120000</v>
      </c>
      <c r="J54" s="632">
        <f t="shared" si="35"/>
        <v>183000</v>
      </c>
      <c r="K54" s="632">
        <f t="shared" si="36"/>
        <v>303000</v>
      </c>
      <c r="L54" s="632">
        <f t="shared" si="5"/>
        <v>120000</v>
      </c>
      <c r="M54" s="632">
        <f t="shared" si="37"/>
        <v>282000</v>
      </c>
      <c r="N54" s="633">
        <f t="shared" si="7"/>
        <v>402000</v>
      </c>
      <c r="P54">
        <v>62</v>
      </c>
      <c r="Q54">
        <v>12</v>
      </c>
      <c r="R54">
        <v>1.5</v>
      </c>
      <c r="S54" s="635">
        <f t="shared" si="38"/>
        <v>75000</v>
      </c>
      <c r="T54" s="635">
        <f t="shared" si="9"/>
        <v>99000</v>
      </c>
      <c r="U54" s="635">
        <f t="shared" si="10"/>
        <v>124500</v>
      </c>
    </row>
    <row r="55" spans="1:21">
      <c r="A55" s="370">
        <v>4</v>
      </c>
      <c r="B55" s="57" t="s">
        <v>1420</v>
      </c>
      <c r="C55" s="52">
        <v>95000</v>
      </c>
      <c r="D55" s="91">
        <v>80000</v>
      </c>
      <c r="E55" s="55">
        <f t="shared" si="33"/>
        <v>175000</v>
      </c>
      <c r="F55" s="632">
        <f t="shared" si="0"/>
        <v>114000</v>
      </c>
      <c r="G55" s="632">
        <f t="shared" si="0"/>
        <v>96000</v>
      </c>
      <c r="H55" s="632">
        <f t="shared" si="1"/>
        <v>210000</v>
      </c>
      <c r="I55" s="632">
        <f t="shared" si="34"/>
        <v>114000</v>
      </c>
      <c r="J55" s="632">
        <f t="shared" si="35"/>
        <v>171000</v>
      </c>
      <c r="K55" s="632">
        <f t="shared" si="36"/>
        <v>285000</v>
      </c>
      <c r="L55" s="632">
        <f t="shared" si="5"/>
        <v>114000</v>
      </c>
      <c r="M55" s="632">
        <f t="shared" si="37"/>
        <v>270000</v>
      </c>
      <c r="N55" s="633">
        <f t="shared" si="7"/>
        <v>384000</v>
      </c>
      <c r="P55">
        <v>50</v>
      </c>
      <c r="Q55">
        <v>10</v>
      </c>
      <c r="R55">
        <v>1.5</v>
      </c>
      <c r="S55" s="635">
        <f t="shared" si="38"/>
        <v>75000</v>
      </c>
      <c r="T55" s="635">
        <f t="shared" si="9"/>
        <v>99000</v>
      </c>
      <c r="U55" s="635">
        <f t="shared" si="10"/>
        <v>124500</v>
      </c>
    </row>
    <row r="56" spans="1:21">
      <c r="A56" s="370"/>
      <c r="B56" s="57"/>
      <c r="C56" s="52"/>
      <c r="D56" s="91"/>
      <c r="E56" s="55"/>
      <c r="F56" s="632"/>
      <c r="G56" s="632"/>
      <c r="H56" s="632"/>
      <c r="I56" s="55"/>
      <c r="J56" s="55"/>
      <c r="K56" s="55"/>
      <c r="L56" s="632"/>
      <c r="M56" s="632"/>
      <c r="N56" s="633"/>
      <c r="T56" s="635">
        <f t="shared" si="9"/>
        <v>0</v>
      </c>
      <c r="U56" s="635">
        <f t="shared" si="10"/>
        <v>0</v>
      </c>
    </row>
    <row r="57" spans="1:21">
      <c r="A57" s="368" t="s">
        <v>113</v>
      </c>
      <c r="B57" s="63" t="s">
        <v>1421</v>
      </c>
      <c r="C57" s="52"/>
      <c r="D57" s="91"/>
      <c r="E57" s="55"/>
      <c r="F57" s="632"/>
      <c r="G57" s="632"/>
      <c r="H57" s="632"/>
      <c r="I57" s="55"/>
      <c r="J57" s="55"/>
      <c r="K57" s="55"/>
      <c r="L57" s="632"/>
      <c r="M57" s="632"/>
      <c r="N57" s="633"/>
      <c r="T57" s="635">
        <f t="shared" si="9"/>
        <v>0</v>
      </c>
      <c r="U57" s="635">
        <f t="shared" si="10"/>
        <v>0</v>
      </c>
    </row>
    <row r="58" spans="1:21">
      <c r="A58" s="370">
        <v>1</v>
      </c>
      <c r="B58" s="57" t="s">
        <v>1422</v>
      </c>
      <c r="C58" s="52">
        <v>82000</v>
      </c>
      <c r="D58" s="91">
        <v>70000</v>
      </c>
      <c r="E58" s="55">
        <f t="shared" ref="E58:E65" si="39">+C58+D58</f>
        <v>152000</v>
      </c>
      <c r="F58" s="632">
        <f t="shared" si="0"/>
        <v>98400</v>
      </c>
      <c r="G58" s="632">
        <f t="shared" si="0"/>
        <v>84000</v>
      </c>
      <c r="H58" s="632">
        <f t="shared" si="1"/>
        <v>182400</v>
      </c>
      <c r="I58" s="632">
        <f t="shared" ref="I58:I121" si="40">C58*1.2</f>
        <v>98400</v>
      </c>
      <c r="J58" s="632">
        <f t="shared" ref="J58:J121" si="41">G58+R58*50000</f>
        <v>159000</v>
      </c>
      <c r="K58" s="632">
        <f t="shared" ref="K58:K121" si="42">+J58+I58</f>
        <v>257400</v>
      </c>
      <c r="L58" s="632">
        <f t="shared" si="5"/>
        <v>98400</v>
      </c>
      <c r="M58" s="632">
        <f t="shared" ref="M58:M65" si="43">G58+R58*66000++R58*50000</f>
        <v>258000</v>
      </c>
      <c r="N58" s="633">
        <f t="shared" si="7"/>
        <v>356400</v>
      </c>
      <c r="P58">
        <v>40</v>
      </c>
      <c r="Q58">
        <v>8</v>
      </c>
      <c r="R58">
        <v>1.5</v>
      </c>
      <c r="S58" s="635">
        <f t="shared" ref="S58:S121" si="44">+R58*50000</f>
        <v>75000</v>
      </c>
      <c r="T58" s="635">
        <f t="shared" si="9"/>
        <v>99000</v>
      </c>
      <c r="U58" s="635">
        <f t="shared" si="10"/>
        <v>124500</v>
      </c>
    </row>
    <row r="59" spans="1:21">
      <c r="A59" s="370">
        <v>2</v>
      </c>
      <c r="B59" s="57" t="s">
        <v>1423</v>
      </c>
      <c r="C59" s="52">
        <v>82000</v>
      </c>
      <c r="D59" s="91">
        <v>70000</v>
      </c>
      <c r="E59" s="55">
        <f t="shared" si="39"/>
        <v>152000</v>
      </c>
      <c r="F59" s="632">
        <f t="shared" si="0"/>
        <v>98400</v>
      </c>
      <c r="G59" s="632">
        <f t="shared" si="0"/>
        <v>84000</v>
      </c>
      <c r="H59" s="632">
        <f t="shared" si="1"/>
        <v>182400</v>
      </c>
      <c r="I59" s="632">
        <f t="shared" si="40"/>
        <v>98400</v>
      </c>
      <c r="J59" s="632">
        <f t="shared" si="41"/>
        <v>159000</v>
      </c>
      <c r="K59" s="632">
        <f t="shared" si="42"/>
        <v>257400</v>
      </c>
      <c r="L59" s="632">
        <f t="shared" si="5"/>
        <v>98400</v>
      </c>
      <c r="M59" s="632">
        <f t="shared" si="43"/>
        <v>258000</v>
      </c>
      <c r="N59" s="633">
        <f t="shared" si="7"/>
        <v>356400</v>
      </c>
      <c r="P59">
        <v>40</v>
      </c>
      <c r="Q59">
        <v>8</v>
      </c>
      <c r="R59">
        <v>1.5</v>
      </c>
      <c r="S59" s="635">
        <f t="shared" si="44"/>
        <v>75000</v>
      </c>
      <c r="T59" s="635">
        <f t="shared" si="9"/>
        <v>99000</v>
      </c>
      <c r="U59" s="635">
        <f t="shared" si="10"/>
        <v>124500</v>
      </c>
    </row>
    <row r="60" spans="1:21">
      <c r="A60" s="370">
        <v>3</v>
      </c>
      <c r="B60" s="57" t="s">
        <v>1424</v>
      </c>
      <c r="C60" s="52">
        <v>82000</v>
      </c>
      <c r="D60" s="91">
        <v>70000</v>
      </c>
      <c r="E60" s="55">
        <f t="shared" si="39"/>
        <v>152000</v>
      </c>
      <c r="F60" s="632">
        <f t="shared" si="0"/>
        <v>98400</v>
      </c>
      <c r="G60" s="632">
        <f t="shared" si="0"/>
        <v>84000</v>
      </c>
      <c r="H60" s="632">
        <f t="shared" si="1"/>
        <v>182400</v>
      </c>
      <c r="I60" s="632">
        <f t="shared" si="40"/>
        <v>98400</v>
      </c>
      <c r="J60" s="632">
        <f t="shared" si="41"/>
        <v>159000</v>
      </c>
      <c r="K60" s="632">
        <f t="shared" si="42"/>
        <v>257400</v>
      </c>
      <c r="L60" s="632">
        <f t="shared" si="5"/>
        <v>98400</v>
      </c>
      <c r="M60" s="632">
        <f t="shared" si="43"/>
        <v>258000</v>
      </c>
      <c r="N60" s="633">
        <f t="shared" si="7"/>
        <v>356400</v>
      </c>
      <c r="P60">
        <v>40</v>
      </c>
      <c r="Q60">
        <v>8</v>
      </c>
      <c r="R60">
        <v>1.5</v>
      </c>
      <c r="S60" s="635">
        <f t="shared" si="44"/>
        <v>75000</v>
      </c>
      <c r="T60" s="635">
        <f t="shared" si="9"/>
        <v>99000</v>
      </c>
      <c r="U60" s="635">
        <f t="shared" si="10"/>
        <v>124500</v>
      </c>
    </row>
    <row r="61" spans="1:21">
      <c r="A61" s="370">
        <v>4</v>
      </c>
      <c r="B61" s="57" t="s">
        <v>1425</v>
      </c>
      <c r="C61" s="52">
        <v>82000</v>
      </c>
      <c r="D61" s="91">
        <v>70000</v>
      </c>
      <c r="E61" s="55">
        <f t="shared" si="39"/>
        <v>152000</v>
      </c>
      <c r="F61" s="632">
        <f t="shared" si="0"/>
        <v>98400</v>
      </c>
      <c r="G61" s="632">
        <f t="shared" si="0"/>
        <v>84000</v>
      </c>
      <c r="H61" s="632">
        <f t="shared" si="1"/>
        <v>182400</v>
      </c>
      <c r="I61" s="632">
        <f t="shared" si="40"/>
        <v>98400</v>
      </c>
      <c r="J61" s="632">
        <f t="shared" si="41"/>
        <v>159000</v>
      </c>
      <c r="K61" s="632">
        <f t="shared" si="42"/>
        <v>257400</v>
      </c>
      <c r="L61" s="632">
        <f t="shared" si="5"/>
        <v>98400</v>
      </c>
      <c r="M61" s="632">
        <f t="shared" si="43"/>
        <v>258000</v>
      </c>
      <c r="N61" s="633">
        <f t="shared" si="7"/>
        <v>356400</v>
      </c>
      <c r="P61">
        <v>40</v>
      </c>
      <c r="Q61">
        <v>8</v>
      </c>
      <c r="R61">
        <v>1.5</v>
      </c>
      <c r="S61" s="635">
        <f t="shared" si="44"/>
        <v>75000</v>
      </c>
      <c r="T61" s="635">
        <f t="shared" si="9"/>
        <v>99000</v>
      </c>
      <c r="U61" s="635">
        <f t="shared" si="10"/>
        <v>124500</v>
      </c>
    </row>
    <row r="62" spans="1:21">
      <c r="A62" s="370">
        <v>5</v>
      </c>
      <c r="B62" s="57" t="s">
        <v>1426</v>
      </c>
      <c r="C62" s="52">
        <v>82000</v>
      </c>
      <c r="D62" s="91">
        <v>70000</v>
      </c>
      <c r="E62" s="55">
        <f t="shared" si="39"/>
        <v>152000</v>
      </c>
      <c r="F62" s="632">
        <f t="shared" si="0"/>
        <v>98400</v>
      </c>
      <c r="G62" s="632">
        <f t="shared" si="0"/>
        <v>84000</v>
      </c>
      <c r="H62" s="632">
        <f t="shared" si="1"/>
        <v>182400</v>
      </c>
      <c r="I62" s="632">
        <f t="shared" si="40"/>
        <v>98400</v>
      </c>
      <c r="J62" s="632">
        <f t="shared" si="41"/>
        <v>159000</v>
      </c>
      <c r="K62" s="632">
        <f t="shared" si="42"/>
        <v>257400</v>
      </c>
      <c r="L62" s="632">
        <f t="shared" si="5"/>
        <v>98400</v>
      </c>
      <c r="M62" s="632">
        <f t="shared" si="43"/>
        <v>258000</v>
      </c>
      <c r="N62" s="633">
        <f t="shared" si="7"/>
        <v>356400</v>
      </c>
      <c r="P62">
        <v>40</v>
      </c>
      <c r="Q62">
        <v>8</v>
      </c>
      <c r="R62">
        <v>1.5</v>
      </c>
      <c r="S62" s="635">
        <f t="shared" si="44"/>
        <v>75000</v>
      </c>
      <c r="T62" s="635">
        <f t="shared" si="9"/>
        <v>99000</v>
      </c>
      <c r="U62" s="635">
        <f t="shared" si="10"/>
        <v>124500</v>
      </c>
    </row>
    <row r="63" spans="1:21">
      <c r="A63" s="370">
        <v>6</v>
      </c>
      <c r="B63" s="57" t="s">
        <v>1427</v>
      </c>
      <c r="C63" s="52">
        <v>82000</v>
      </c>
      <c r="D63" s="91">
        <v>70000</v>
      </c>
      <c r="E63" s="55">
        <f t="shared" si="39"/>
        <v>152000</v>
      </c>
      <c r="F63" s="632">
        <f t="shared" si="0"/>
        <v>98400</v>
      </c>
      <c r="G63" s="632">
        <f t="shared" si="0"/>
        <v>84000</v>
      </c>
      <c r="H63" s="632">
        <f t="shared" si="1"/>
        <v>182400</v>
      </c>
      <c r="I63" s="632">
        <f t="shared" si="40"/>
        <v>98400</v>
      </c>
      <c r="J63" s="632">
        <f t="shared" si="41"/>
        <v>159000</v>
      </c>
      <c r="K63" s="632">
        <f t="shared" si="42"/>
        <v>257400</v>
      </c>
      <c r="L63" s="632">
        <f t="shared" si="5"/>
        <v>98400</v>
      </c>
      <c r="M63" s="632">
        <f t="shared" si="43"/>
        <v>258000</v>
      </c>
      <c r="N63" s="633">
        <f t="shared" si="7"/>
        <v>356400</v>
      </c>
      <c r="P63">
        <v>40</v>
      </c>
      <c r="Q63">
        <v>8</v>
      </c>
      <c r="R63">
        <v>1.5</v>
      </c>
      <c r="S63" s="635">
        <f t="shared" si="44"/>
        <v>75000</v>
      </c>
      <c r="T63" s="635">
        <f t="shared" si="9"/>
        <v>99000</v>
      </c>
      <c r="U63" s="635">
        <f t="shared" si="10"/>
        <v>124500</v>
      </c>
    </row>
    <row r="64" spans="1:21">
      <c r="A64" s="370">
        <v>7</v>
      </c>
      <c r="B64" s="57" t="s">
        <v>1428</v>
      </c>
      <c r="C64" s="52">
        <v>82000</v>
      </c>
      <c r="D64" s="91">
        <v>70000</v>
      </c>
      <c r="E64" s="55">
        <f t="shared" si="39"/>
        <v>152000</v>
      </c>
      <c r="F64" s="632">
        <f t="shared" si="0"/>
        <v>98400</v>
      </c>
      <c r="G64" s="632">
        <f t="shared" si="0"/>
        <v>84000</v>
      </c>
      <c r="H64" s="632">
        <f t="shared" si="1"/>
        <v>182400</v>
      </c>
      <c r="I64" s="632">
        <f t="shared" si="40"/>
        <v>98400</v>
      </c>
      <c r="J64" s="632">
        <f t="shared" si="41"/>
        <v>159000</v>
      </c>
      <c r="K64" s="632">
        <f t="shared" si="42"/>
        <v>257400</v>
      </c>
      <c r="L64" s="632">
        <f t="shared" si="5"/>
        <v>98400</v>
      </c>
      <c r="M64" s="632">
        <f t="shared" si="43"/>
        <v>258000</v>
      </c>
      <c r="N64" s="633">
        <f t="shared" si="7"/>
        <v>356400</v>
      </c>
      <c r="P64">
        <v>40</v>
      </c>
      <c r="Q64">
        <v>8</v>
      </c>
      <c r="R64">
        <v>1.5</v>
      </c>
      <c r="S64" s="635">
        <f t="shared" si="44"/>
        <v>75000</v>
      </c>
      <c r="T64" s="635">
        <f t="shared" si="9"/>
        <v>99000</v>
      </c>
      <c r="U64" s="635">
        <f t="shared" si="10"/>
        <v>124500</v>
      </c>
    </row>
    <row r="65" spans="1:21">
      <c r="A65" s="370">
        <v>8</v>
      </c>
      <c r="B65" s="57" t="s">
        <v>1429</v>
      </c>
      <c r="C65" s="52">
        <v>82000</v>
      </c>
      <c r="D65" s="91">
        <v>70000</v>
      </c>
      <c r="E65" s="55">
        <f t="shared" si="39"/>
        <v>152000</v>
      </c>
      <c r="F65" s="632">
        <f t="shared" si="0"/>
        <v>98400</v>
      </c>
      <c r="G65" s="632">
        <f t="shared" si="0"/>
        <v>84000</v>
      </c>
      <c r="H65" s="632">
        <f t="shared" si="1"/>
        <v>182400</v>
      </c>
      <c r="I65" s="632">
        <f t="shared" si="40"/>
        <v>98400</v>
      </c>
      <c r="J65" s="632">
        <f t="shared" si="41"/>
        <v>159000</v>
      </c>
      <c r="K65" s="632">
        <f t="shared" si="42"/>
        <v>257400</v>
      </c>
      <c r="L65" s="632">
        <f t="shared" si="5"/>
        <v>98400</v>
      </c>
      <c r="M65" s="632">
        <f t="shared" si="43"/>
        <v>258000</v>
      </c>
      <c r="N65" s="633">
        <f t="shared" si="7"/>
        <v>356400</v>
      </c>
      <c r="P65">
        <v>40</v>
      </c>
      <c r="Q65">
        <v>8</v>
      </c>
      <c r="R65">
        <v>1.5</v>
      </c>
      <c r="S65" s="635">
        <f t="shared" si="44"/>
        <v>75000</v>
      </c>
      <c r="T65" s="635">
        <f t="shared" si="9"/>
        <v>99000</v>
      </c>
      <c r="U65" s="635">
        <f t="shared" si="10"/>
        <v>124500</v>
      </c>
    </row>
    <row r="66" spans="1:21">
      <c r="A66" s="370"/>
      <c r="B66" s="57"/>
      <c r="C66" s="52"/>
      <c r="D66" s="91"/>
      <c r="E66" s="55"/>
      <c r="F66" s="632"/>
      <c r="G66" s="632"/>
      <c r="H66" s="632"/>
      <c r="I66" s="632"/>
      <c r="J66" s="632"/>
      <c r="K66" s="632"/>
      <c r="L66" s="632"/>
      <c r="M66" s="632"/>
      <c r="N66" s="633"/>
      <c r="S66" s="635"/>
      <c r="T66" s="635">
        <f t="shared" si="9"/>
        <v>0</v>
      </c>
      <c r="U66" s="635">
        <f t="shared" si="10"/>
        <v>0</v>
      </c>
    </row>
    <row r="67" spans="1:21">
      <c r="A67" s="368" t="s">
        <v>917</v>
      </c>
      <c r="B67" s="63" t="s">
        <v>1430</v>
      </c>
      <c r="C67" s="52"/>
      <c r="D67" s="91"/>
      <c r="E67" s="55"/>
      <c r="F67" s="632"/>
      <c r="G67" s="632"/>
      <c r="H67" s="632"/>
      <c r="I67" s="632"/>
      <c r="J67" s="632"/>
      <c r="K67" s="632"/>
      <c r="L67" s="632"/>
      <c r="M67" s="632"/>
      <c r="N67" s="633"/>
      <c r="S67" s="635"/>
      <c r="T67" s="635">
        <f t="shared" si="9"/>
        <v>0</v>
      </c>
      <c r="U67" s="635">
        <f t="shared" si="10"/>
        <v>0</v>
      </c>
    </row>
    <row r="68" spans="1:21">
      <c r="A68" s="370">
        <v>1</v>
      </c>
      <c r="B68" s="57" t="s">
        <v>1431</v>
      </c>
      <c r="C68" s="52">
        <v>100000</v>
      </c>
      <c r="D68" s="91">
        <v>90000</v>
      </c>
      <c r="E68" s="55">
        <f t="shared" ref="E68:E72" si="45">+C68+D68</f>
        <v>190000</v>
      </c>
      <c r="F68" s="632">
        <f t="shared" si="0"/>
        <v>120000</v>
      </c>
      <c r="G68" s="632">
        <f t="shared" si="0"/>
        <v>108000</v>
      </c>
      <c r="H68" s="632">
        <f t="shared" si="1"/>
        <v>228000</v>
      </c>
      <c r="I68" s="632">
        <f t="shared" si="40"/>
        <v>120000</v>
      </c>
      <c r="J68" s="632">
        <f t="shared" si="41"/>
        <v>183000</v>
      </c>
      <c r="K68" s="632">
        <f t="shared" si="42"/>
        <v>303000</v>
      </c>
      <c r="L68" s="632">
        <f t="shared" si="5"/>
        <v>120000</v>
      </c>
      <c r="M68" s="632">
        <f t="shared" ref="M68:M72" si="46">G68+R68*66000++R68*50000</f>
        <v>282000</v>
      </c>
      <c r="N68" s="633">
        <f t="shared" si="7"/>
        <v>402000</v>
      </c>
      <c r="P68">
        <v>50</v>
      </c>
      <c r="Q68">
        <v>10</v>
      </c>
      <c r="R68">
        <v>1.5</v>
      </c>
      <c r="S68" s="635">
        <f t="shared" si="44"/>
        <v>75000</v>
      </c>
      <c r="T68" s="635">
        <f t="shared" si="9"/>
        <v>99000</v>
      </c>
      <c r="U68" s="635">
        <f t="shared" si="10"/>
        <v>124500</v>
      </c>
    </row>
    <row r="69" spans="1:21">
      <c r="A69" s="370">
        <v>2</v>
      </c>
      <c r="B69" s="57" t="s">
        <v>1432</v>
      </c>
      <c r="C69" s="52">
        <v>110000</v>
      </c>
      <c r="D69" s="91">
        <v>100000</v>
      </c>
      <c r="E69" s="55">
        <f t="shared" si="45"/>
        <v>210000</v>
      </c>
      <c r="F69" s="632">
        <f t="shared" si="0"/>
        <v>132000</v>
      </c>
      <c r="G69" s="632">
        <f t="shared" si="0"/>
        <v>120000</v>
      </c>
      <c r="H69" s="632">
        <f t="shared" si="1"/>
        <v>252000</v>
      </c>
      <c r="I69" s="632">
        <f t="shared" si="40"/>
        <v>132000</v>
      </c>
      <c r="J69" s="632">
        <f t="shared" si="41"/>
        <v>195000</v>
      </c>
      <c r="K69" s="632">
        <f t="shared" si="42"/>
        <v>327000</v>
      </c>
      <c r="L69" s="632">
        <f t="shared" si="5"/>
        <v>132000</v>
      </c>
      <c r="M69" s="632">
        <f t="shared" si="46"/>
        <v>294000</v>
      </c>
      <c r="N69" s="633">
        <f t="shared" si="7"/>
        <v>426000</v>
      </c>
      <c r="P69">
        <v>60</v>
      </c>
      <c r="Q69">
        <v>12</v>
      </c>
      <c r="R69">
        <v>1.5</v>
      </c>
      <c r="S69" s="635">
        <f t="shared" si="44"/>
        <v>75000</v>
      </c>
      <c r="T69" s="635">
        <f t="shared" si="9"/>
        <v>99000</v>
      </c>
      <c r="U69" s="635">
        <f t="shared" si="10"/>
        <v>124500</v>
      </c>
    </row>
    <row r="70" spans="1:21">
      <c r="A70" s="370">
        <v>3</v>
      </c>
      <c r="B70" s="57" t="s">
        <v>1433</v>
      </c>
      <c r="C70" s="52">
        <v>134000</v>
      </c>
      <c r="D70" s="91">
        <v>116000</v>
      </c>
      <c r="E70" s="55">
        <f t="shared" si="45"/>
        <v>250000</v>
      </c>
      <c r="F70" s="632">
        <f t="shared" si="0"/>
        <v>160800</v>
      </c>
      <c r="G70" s="632">
        <f t="shared" si="0"/>
        <v>139200</v>
      </c>
      <c r="H70" s="632">
        <f t="shared" si="1"/>
        <v>300000</v>
      </c>
      <c r="I70" s="632">
        <f t="shared" si="40"/>
        <v>160800</v>
      </c>
      <c r="J70" s="632">
        <f t="shared" si="41"/>
        <v>214200</v>
      </c>
      <c r="K70" s="632">
        <f t="shared" si="42"/>
        <v>375000</v>
      </c>
      <c r="L70" s="632">
        <f t="shared" si="5"/>
        <v>160800</v>
      </c>
      <c r="M70" s="632">
        <f t="shared" si="46"/>
        <v>313200</v>
      </c>
      <c r="N70" s="633">
        <f t="shared" si="7"/>
        <v>474000</v>
      </c>
      <c r="P70">
        <v>70</v>
      </c>
      <c r="Q70">
        <v>14</v>
      </c>
      <c r="R70">
        <v>1.5</v>
      </c>
      <c r="S70" s="635">
        <f t="shared" si="44"/>
        <v>75000</v>
      </c>
      <c r="T70" s="635">
        <f t="shared" si="9"/>
        <v>99000</v>
      </c>
      <c r="U70" s="635">
        <f t="shared" si="10"/>
        <v>124500</v>
      </c>
    </row>
    <row r="71" spans="1:21">
      <c r="A71" s="370">
        <v>4</v>
      </c>
      <c r="B71" s="57" t="s">
        <v>1434</v>
      </c>
      <c r="C71" s="52">
        <v>108000</v>
      </c>
      <c r="D71" s="91">
        <v>92000</v>
      </c>
      <c r="E71" s="55">
        <f t="shared" si="45"/>
        <v>200000</v>
      </c>
      <c r="F71" s="632">
        <f t="shared" si="0"/>
        <v>129600</v>
      </c>
      <c r="G71" s="632">
        <f t="shared" si="0"/>
        <v>110400</v>
      </c>
      <c r="H71" s="632">
        <f t="shared" si="1"/>
        <v>240000</v>
      </c>
      <c r="I71" s="632">
        <f t="shared" si="40"/>
        <v>129600</v>
      </c>
      <c r="J71" s="632">
        <f t="shared" si="41"/>
        <v>185400</v>
      </c>
      <c r="K71" s="632">
        <f t="shared" si="42"/>
        <v>315000</v>
      </c>
      <c r="L71" s="632">
        <f t="shared" si="5"/>
        <v>129600</v>
      </c>
      <c r="M71" s="632">
        <f t="shared" si="46"/>
        <v>284400</v>
      </c>
      <c r="N71" s="633">
        <f t="shared" si="7"/>
        <v>414000</v>
      </c>
      <c r="P71">
        <v>58</v>
      </c>
      <c r="Q71">
        <v>11</v>
      </c>
      <c r="R71">
        <v>1.5</v>
      </c>
      <c r="S71" s="635">
        <f t="shared" si="44"/>
        <v>75000</v>
      </c>
      <c r="T71" s="635">
        <f t="shared" si="9"/>
        <v>99000</v>
      </c>
      <c r="U71" s="635">
        <f t="shared" si="10"/>
        <v>124500</v>
      </c>
    </row>
    <row r="72" spans="1:21">
      <c r="A72" s="370">
        <v>5</v>
      </c>
      <c r="B72" s="57" t="s">
        <v>1435</v>
      </c>
      <c r="C72" s="52">
        <v>108000</v>
      </c>
      <c r="D72" s="91">
        <v>92000</v>
      </c>
      <c r="E72" s="55">
        <f t="shared" si="45"/>
        <v>200000</v>
      </c>
      <c r="F72" s="632">
        <f t="shared" si="0"/>
        <v>129600</v>
      </c>
      <c r="G72" s="632">
        <f t="shared" si="0"/>
        <v>110400</v>
      </c>
      <c r="H72" s="632">
        <f t="shared" si="1"/>
        <v>240000</v>
      </c>
      <c r="I72" s="632">
        <f t="shared" si="40"/>
        <v>129600</v>
      </c>
      <c r="J72" s="632">
        <f t="shared" si="41"/>
        <v>185400</v>
      </c>
      <c r="K72" s="632">
        <f t="shared" si="42"/>
        <v>315000</v>
      </c>
      <c r="L72" s="632">
        <f t="shared" si="5"/>
        <v>129600</v>
      </c>
      <c r="M72" s="632">
        <f t="shared" si="46"/>
        <v>284400</v>
      </c>
      <c r="N72" s="633">
        <f t="shared" si="7"/>
        <v>414000</v>
      </c>
      <c r="P72">
        <v>60</v>
      </c>
      <c r="Q72">
        <v>12</v>
      </c>
      <c r="R72">
        <v>1.5</v>
      </c>
      <c r="S72" s="635">
        <f t="shared" si="44"/>
        <v>75000</v>
      </c>
      <c r="T72" s="635">
        <f t="shared" si="9"/>
        <v>99000</v>
      </c>
      <c r="U72" s="635">
        <f t="shared" si="10"/>
        <v>124500</v>
      </c>
    </row>
    <row r="73" spans="1:21">
      <c r="A73" s="370"/>
      <c r="B73" s="57"/>
      <c r="C73" s="52"/>
      <c r="D73" s="91"/>
      <c r="E73" s="55"/>
      <c r="F73" s="632"/>
      <c r="G73" s="632"/>
      <c r="H73" s="632"/>
      <c r="I73" s="632"/>
      <c r="J73" s="632"/>
      <c r="K73" s="632"/>
      <c r="L73" s="632"/>
      <c r="M73" s="632"/>
      <c r="N73" s="633"/>
      <c r="S73" s="635"/>
      <c r="T73" s="635">
        <f t="shared" si="9"/>
        <v>0</v>
      </c>
      <c r="U73" s="635">
        <f t="shared" si="10"/>
        <v>0</v>
      </c>
    </row>
    <row r="74" spans="1:21">
      <c r="A74" s="368" t="s">
        <v>572</v>
      </c>
      <c r="B74" s="63" t="s">
        <v>1436</v>
      </c>
      <c r="C74" s="52"/>
      <c r="D74" s="91"/>
      <c r="E74" s="55"/>
      <c r="F74" s="632"/>
      <c r="G74" s="632"/>
      <c r="H74" s="632"/>
      <c r="I74" s="632"/>
      <c r="J74" s="632"/>
      <c r="K74" s="632"/>
      <c r="L74" s="632"/>
      <c r="M74" s="632"/>
      <c r="N74" s="633"/>
      <c r="S74" s="635"/>
      <c r="T74" s="635">
        <f t="shared" si="9"/>
        <v>0</v>
      </c>
      <c r="U74" s="635">
        <f t="shared" si="10"/>
        <v>0</v>
      </c>
    </row>
    <row r="75" spans="1:21">
      <c r="A75" s="370">
        <v>1</v>
      </c>
      <c r="B75" s="57" t="s">
        <v>1437</v>
      </c>
      <c r="C75" s="52">
        <v>125000</v>
      </c>
      <c r="D75" s="91">
        <v>100000</v>
      </c>
      <c r="E75" s="55">
        <f t="shared" ref="E75:E80" si="47">+C75+D75</f>
        <v>225000</v>
      </c>
      <c r="F75" s="632">
        <f t="shared" si="0"/>
        <v>150000</v>
      </c>
      <c r="G75" s="632">
        <f t="shared" si="0"/>
        <v>120000</v>
      </c>
      <c r="H75" s="632">
        <f t="shared" si="1"/>
        <v>270000</v>
      </c>
      <c r="I75" s="632">
        <f t="shared" si="40"/>
        <v>150000</v>
      </c>
      <c r="J75" s="632">
        <f t="shared" si="41"/>
        <v>195000</v>
      </c>
      <c r="K75" s="632">
        <f t="shared" si="42"/>
        <v>345000</v>
      </c>
      <c r="L75" s="632">
        <f t="shared" si="5"/>
        <v>150000</v>
      </c>
      <c r="M75" s="632">
        <f t="shared" ref="M75:M80" si="48">G75+R75*66000++R75*50000</f>
        <v>294000</v>
      </c>
      <c r="N75" s="633">
        <f t="shared" si="7"/>
        <v>444000</v>
      </c>
      <c r="P75">
        <v>66</v>
      </c>
      <c r="Q75">
        <v>13</v>
      </c>
      <c r="R75">
        <v>1.5</v>
      </c>
      <c r="S75" s="635">
        <f t="shared" si="44"/>
        <v>75000</v>
      </c>
      <c r="T75" s="635">
        <f t="shared" si="9"/>
        <v>99000</v>
      </c>
      <c r="U75" s="635">
        <f t="shared" si="10"/>
        <v>124500</v>
      </c>
    </row>
    <row r="76" spans="1:21">
      <c r="A76" s="370">
        <v>2</v>
      </c>
      <c r="B76" s="57" t="s">
        <v>1438</v>
      </c>
      <c r="C76" s="52">
        <v>108000</v>
      </c>
      <c r="D76" s="91">
        <v>92000</v>
      </c>
      <c r="E76" s="55">
        <f t="shared" si="47"/>
        <v>200000</v>
      </c>
      <c r="F76" s="632">
        <f t="shared" si="0"/>
        <v>129600</v>
      </c>
      <c r="G76" s="632">
        <f t="shared" si="0"/>
        <v>110400</v>
      </c>
      <c r="H76" s="632">
        <f t="shared" si="1"/>
        <v>240000</v>
      </c>
      <c r="I76" s="632">
        <f t="shared" si="40"/>
        <v>129600</v>
      </c>
      <c r="J76" s="632">
        <f t="shared" si="41"/>
        <v>185400</v>
      </c>
      <c r="K76" s="632">
        <f t="shared" si="42"/>
        <v>315000</v>
      </c>
      <c r="L76" s="632">
        <f t="shared" si="5"/>
        <v>129600</v>
      </c>
      <c r="M76" s="632">
        <f t="shared" si="48"/>
        <v>284400</v>
      </c>
      <c r="N76" s="633">
        <f t="shared" si="7"/>
        <v>414000</v>
      </c>
      <c r="P76">
        <v>58</v>
      </c>
      <c r="Q76">
        <v>11</v>
      </c>
      <c r="R76">
        <v>1.5</v>
      </c>
      <c r="S76" s="635">
        <f t="shared" si="44"/>
        <v>75000</v>
      </c>
      <c r="T76" s="635">
        <f t="shared" si="9"/>
        <v>99000</v>
      </c>
      <c r="U76" s="635">
        <f t="shared" si="10"/>
        <v>124500</v>
      </c>
    </row>
    <row r="77" spans="1:21">
      <c r="A77" s="370"/>
      <c r="B77" s="57" t="s">
        <v>1439</v>
      </c>
      <c r="C77" s="52">
        <v>127000</v>
      </c>
      <c r="D77" s="91">
        <v>103000</v>
      </c>
      <c r="E77" s="55">
        <f t="shared" si="47"/>
        <v>230000</v>
      </c>
      <c r="F77" s="632">
        <f t="shared" si="0"/>
        <v>152400</v>
      </c>
      <c r="G77" s="632">
        <f t="shared" si="0"/>
        <v>123600</v>
      </c>
      <c r="H77" s="632">
        <f t="shared" si="1"/>
        <v>276000</v>
      </c>
      <c r="I77" s="632">
        <f t="shared" si="40"/>
        <v>152400</v>
      </c>
      <c r="J77" s="632">
        <f t="shared" si="41"/>
        <v>198600</v>
      </c>
      <c r="K77" s="632">
        <f t="shared" si="42"/>
        <v>351000</v>
      </c>
      <c r="L77" s="632">
        <f t="shared" si="5"/>
        <v>152400</v>
      </c>
      <c r="M77" s="632">
        <f t="shared" si="48"/>
        <v>297600</v>
      </c>
      <c r="N77" s="633">
        <f t="shared" si="7"/>
        <v>450000</v>
      </c>
      <c r="P77">
        <v>72</v>
      </c>
      <c r="Q77">
        <v>14</v>
      </c>
      <c r="R77">
        <v>1.5</v>
      </c>
      <c r="S77" s="635">
        <f t="shared" si="44"/>
        <v>75000</v>
      </c>
      <c r="T77" s="635">
        <f t="shared" si="9"/>
        <v>99000</v>
      </c>
      <c r="U77" s="635">
        <f t="shared" si="10"/>
        <v>124500</v>
      </c>
    </row>
    <row r="78" spans="1:21">
      <c r="A78" s="370">
        <v>3</v>
      </c>
      <c r="B78" s="57" t="s">
        <v>1440</v>
      </c>
      <c r="C78" s="52">
        <v>145000</v>
      </c>
      <c r="D78" s="91">
        <v>105000</v>
      </c>
      <c r="E78" s="55">
        <f t="shared" si="47"/>
        <v>250000</v>
      </c>
      <c r="F78" s="632">
        <f t="shared" ref="F78:G141" si="49">C78*1.2</f>
        <v>174000</v>
      </c>
      <c r="G78" s="632">
        <f t="shared" si="49"/>
        <v>126000</v>
      </c>
      <c r="H78" s="632">
        <f t="shared" ref="H78:H141" si="50">+E78*1.2</f>
        <v>300000</v>
      </c>
      <c r="I78" s="632">
        <f t="shared" si="40"/>
        <v>174000</v>
      </c>
      <c r="J78" s="632">
        <f t="shared" si="41"/>
        <v>201000</v>
      </c>
      <c r="K78" s="632">
        <f t="shared" si="42"/>
        <v>375000</v>
      </c>
      <c r="L78" s="632">
        <f t="shared" ref="L78:L141" si="51">C78*1.2</f>
        <v>174000</v>
      </c>
      <c r="M78" s="632">
        <f t="shared" si="48"/>
        <v>300000</v>
      </c>
      <c r="N78" s="633">
        <f t="shared" ref="N78:N141" si="52">+L78+M78</f>
        <v>474000</v>
      </c>
      <c r="P78">
        <v>84</v>
      </c>
      <c r="Q78">
        <v>16</v>
      </c>
      <c r="R78">
        <v>1.5</v>
      </c>
      <c r="S78" s="635">
        <f t="shared" si="44"/>
        <v>75000</v>
      </c>
      <c r="T78" s="635">
        <f t="shared" si="9"/>
        <v>99000</v>
      </c>
      <c r="U78" s="635">
        <f t="shared" si="10"/>
        <v>124500</v>
      </c>
    </row>
    <row r="79" spans="1:21">
      <c r="A79" s="370">
        <v>4</v>
      </c>
      <c r="B79" s="57" t="s">
        <v>1441</v>
      </c>
      <c r="C79" s="52">
        <v>127500</v>
      </c>
      <c r="D79" s="91">
        <v>102500</v>
      </c>
      <c r="E79" s="55">
        <f t="shared" si="47"/>
        <v>230000</v>
      </c>
      <c r="F79" s="632">
        <f t="shared" si="49"/>
        <v>153000</v>
      </c>
      <c r="G79" s="632">
        <f t="shared" si="49"/>
        <v>123000</v>
      </c>
      <c r="H79" s="632">
        <f t="shared" si="50"/>
        <v>276000</v>
      </c>
      <c r="I79" s="632">
        <f t="shared" si="40"/>
        <v>153000</v>
      </c>
      <c r="J79" s="632">
        <f t="shared" si="41"/>
        <v>198000</v>
      </c>
      <c r="K79" s="632">
        <f t="shared" si="42"/>
        <v>351000</v>
      </c>
      <c r="L79" s="632">
        <f t="shared" si="51"/>
        <v>153000</v>
      </c>
      <c r="M79" s="632">
        <f t="shared" si="48"/>
        <v>297000</v>
      </c>
      <c r="N79" s="633">
        <f t="shared" si="52"/>
        <v>450000</v>
      </c>
      <c r="P79">
        <v>76</v>
      </c>
      <c r="Q79">
        <v>15</v>
      </c>
      <c r="R79">
        <v>1.5</v>
      </c>
      <c r="S79" s="635">
        <f t="shared" si="44"/>
        <v>75000</v>
      </c>
      <c r="T79" s="635">
        <f t="shared" ref="T79:T142" si="53">R79*66000</f>
        <v>99000</v>
      </c>
      <c r="U79" s="635">
        <f t="shared" ref="U79:U142" si="54">R79*83000</f>
        <v>124500</v>
      </c>
    </row>
    <row r="80" spans="1:21">
      <c r="A80" s="370">
        <v>5</v>
      </c>
      <c r="B80" s="57" t="s">
        <v>1442</v>
      </c>
      <c r="C80" s="52">
        <v>127500</v>
      </c>
      <c r="D80" s="91">
        <v>102500</v>
      </c>
      <c r="E80" s="55">
        <f t="shared" si="47"/>
        <v>230000</v>
      </c>
      <c r="F80" s="632">
        <f t="shared" si="49"/>
        <v>153000</v>
      </c>
      <c r="G80" s="632">
        <f t="shared" si="49"/>
        <v>123000</v>
      </c>
      <c r="H80" s="632">
        <f t="shared" si="50"/>
        <v>276000</v>
      </c>
      <c r="I80" s="632">
        <f t="shared" si="40"/>
        <v>153000</v>
      </c>
      <c r="J80" s="632">
        <f t="shared" si="41"/>
        <v>198000</v>
      </c>
      <c r="K80" s="632">
        <f t="shared" si="42"/>
        <v>351000</v>
      </c>
      <c r="L80" s="632">
        <f t="shared" si="51"/>
        <v>153000</v>
      </c>
      <c r="M80" s="632">
        <f t="shared" si="48"/>
        <v>297000</v>
      </c>
      <c r="N80" s="633">
        <f t="shared" si="52"/>
        <v>450000</v>
      </c>
      <c r="P80">
        <v>70</v>
      </c>
      <c r="Q80">
        <v>14</v>
      </c>
      <c r="R80">
        <v>1.5</v>
      </c>
      <c r="S80" s="635">
        <f t="shared" si="44"/>
        <v>75000</v>
      </c>
      <c r="T80" s="635">
        <f t="shared" si="53"/>
        <v>99000</v>
      </c>
      <c r="U80" s="635">
        <f t="shared" si="54"/>
        <v>124500</v>
      </c>
    </row>
    <row r="81" spans="1:21">
      <c r="A81" s="370"/>
      <c r="B81" s="57"/>
      <c r="C81" s="52"/>
      <c r="D81" s="91"/>
      <c r="E81" s="55"/>
      <c r="F81" s="632"/>
      <c r="G81" s="632"/>
      <c r="H81" s="632"/>
      <c r="I81" s="632"/>
      <c r="J81" s="632"/>
      <c r="K81" s="632"/>
      <c r="L81" s="632"/>
      <c r="M81" s="632"/>
      <c r="N81" s="633"/>
      <c r="S81" s="635"/>
      <c r="T81" s="635">
        <f t="shared" si="53"/>
        <v>0</v>
      </c>
      <c r="U81" s="635">
        <f t="shared" si="54"/>
        <v>0</v>
      </c>
    </row>
    <row r="82" spans="1:21">
      <c r="A82" s="368" t="s">
        <v>1443</v>
      </c>
      <c r="B82" s="63" t="s">
        <v>1444</v>
      </c>
      <c r="C82" s="52"/>
      <c r="D82" s="91"/>
      <c r="E82" s="55"/>
      <c r="F82" s="632"/>
      <c r="G82" s="632"/>
      <c r="H82" s="632"/>
      <c r="I82" s="632"/>
      <c r="J82" s="632"/>
      <c r="K82" s="632"/>
      <c r="L82" s="632"/>
      <c r="M82" s="632"/>
      <c r="N82" s="633"/>
      <c r="S82" s="635"/>
      <c r="T82" s="635">
        <f t="shared" si="53"/>
        <v>0</v>
      </c>
      <c r="U82" s="635">
        <f t="shared" si="54"/>
        <v>0</v>
      </c>
    </row>
    <row r="83" spans="1:21">
      <c r="A83" s="370">
        <v>1</v>
      </c>
      <c r="B83" s="57" t="s">
        <v>1445</v>
      </c>
      <c r="C83" s="52">
        <v>186000</v>
      </c>
      <c r="D83" s="91">
        <v>139000</v>
      </c>
      <c r="E83" s="55">
        <f t="shared" ref="E83:E97" si="55">+C83+D83</f>
        <v>325000</v>
      </c>
      <c r="F83" s="632">
        <f t="shared" si="49"/>
        <v>223200</v>
      </c>
      <c r="G83" s="632">
        <f t="shared" si="49"/>
        <v>166800</v>
      </c>
      <c r="H83" s="632">
        <f t="shared" si="50"/>
        <v>390000</v>
      </c>
      <c r="I83" s="632">
        <f t="shared" si="40"/>
        <v>223200</v>
      </c>
      <c r="J83" s="632">
        <f t="shared" si="41"/>
        <v>266800</v>
      </c>
      <c r="K83" s="632">
        <f t="shared" si="42"/>
        <v>490000</v>
      </c>
      <c r="L83" s="632">
        <f t="shared" si="51"/>
        <v>223200</v>
      </c>
      <c r="M83" s="632">
        <f>G83+R83*66000++R83/2*50000</f>
        <v>348800</v>
      </c>
      <c r="N83" s="633">
        <f t="shared" si="52"/>
        <v>572000</v>
      </c>
      <c r="P83">
        <v>120</v>
      </c>
      <c r="Q83">
        <v>24</v>
      </c>
      <c r="R83">
        <v>2</v>
      </c>
      <c r="S83" s="635">
        <f t="shared" si="44"/>
        <v>100000</v>
      </c>
      <c r="T83" s="635">
        <f t="shared" si="53"/>
        <v>132000</v>
      </c>
      <c r="U83" s="635">
        <f t="shared" si="54"/>
        <v>166000</v>
      </c>
    </row>
    <row r="84" spans="1:21">
      <c r="A84" s="370">
        <v>2</v>
      </c>
      <c r="B84" s="57" t="s">
        <v>1446</v>
      </c>
      <c r="C84" s="52">
        <v>200000</v>
      </c>
      <c r="D84" s="91">
        <v>135000</v>
      </c>
      <c r="E84" s="55">
        <f t="shared" si="55"/>
        <v>335000</v>
      </c>
      <c r="F84" s="632">
        <f t="shared" si="49"/>
        <v>240000</v>
      </c>
      <c r="G84" s="632">
        <f t="shared" si="49"/>
        <v>162000</v>
      </c>
      <c r="H84" s="632">
        <f t="shared" si="50"/>
        <v>402000</v>
      </c>
      <c r="I84" s="632">
        <f t="shared" si="40"/>
        <v>240000</v>
      </c>
      <c r="J84" s="632">
        <f t="shared" si="41"/>
        <v>262000</v>
      </c>
      <c r="K84" s="632">
        <f t="shared" si="42"/>
        <v>502000</v>
      </c>
      <c r="L84" s="632">
        <f t="shared" si="51"/>
        <v>240000</v>
      </c>
      <c r="M84" s="632">
        <f t="shared" ref="M84:M97" si="56">G84+R84*66000++R84*50000</f>
        <v>394000</v>
      </c>
      <c r="N84" s="633">
        <f t="shared" si="52"/>
        <v>634000</v>
      </c>
      <c r="P84">
        <v>124</v>
      </c>
      <c r="Q84">
        <v>24</v>
      </c>
      <c r="R84">
        <v>2</v>
      </c>
      <c r="S84" s="635">
        <f t="shared" si="44"/>
        <v>100000</v>
      </c>
      <c r="T84" s="635">
        <f t="shared" si="53"/>
        <v>132000</v>
      </c>
      <c r="U84" s="635">
        <f t="shared" si="54"/>
        <v>166000</v>
      </c>
    </row>
    <row r="85" spans="1:21">
      <c r="A85" s="370">
        <v>3</v>
      </c>
      <c r="B85" s="57" t="s">
        <v>1447</v>
      </c>
      <c r="C85" s="52">
        <v>220000</v>
      </c>
      <c r="D85" s="91">
        <v>145000</v>
      </c>
      <c r="E85" s="55">
        <f t="shared" si="55"/>
        <v>365000</v>
      </c>
      <c r="F85" s="632">
        <f t="shared" si="49"/>
        <v>264000</v>
      </c>
      <c r="G85" s="632">
        <f t="shared" si="49"/>
        <v>174000</v>
      </c>
      <c r="H85" s="632">
        <f t="shared" si="50"/>
        <v>438000</v>
      </c>
      <c r="I85" s="632">
        <f t="shared" si="40"/>
        <v>264000</v>
      </c>
      <c r="J85" s="632">
        <f t="shared" si="41"/>
        <v>299000</v>
      </c>
      <c r="K85" s="632">
        <f t="shared" si="42"/>
        <v>563000</v>
      </c>
      <c r="L85" s="632">
        <f t="shared" si="51"/>
        <v>264000</v>
      </c>
      <c r="M85" s="632">
        <f t="shared" si="56"/>
        <v>464000</v>
      </c>
      <c r="N85" s="633">
        <f t="shared" si="52"/>
        <v>728000</v>
      </c>
      <c r="P85">
        <v>142</v>
      </c>
      <c r="Q85">
        <v>28</v>
      </c>
      <c r="R85">
        <v>2.5</v>
      </c>
      <c r="S85" s="635">
        <f t="shared" si="44"/>
        <v>125000</v>
      </c>
      <c r="T85" s="635">
        <f t="shared" si="53"/>
        <v>165000</v>
      </c>
      <c r="U85" s="635">
        <f t="shared" si="54"/>
        <v>207500</v>
      </c>
    </row>
    <row r="86" spans="1:21">
      <c r="A86" s="370"/>
      <c r="B86" s="57" t="s">
        <v>1448</v>
      </c>
      <c r="C86" s="52">
        <v>275000</v>
      </c>
      <c r="D86" s="91">
        <v>225000</v>
      </c>
      <c r="E86" s="55">
        <f t="shared" si="55"/>
        <v>500000</v>
      </c>
      <c r="F86" s="632">
        <f t="shared" si="49"/>
        <v>330000</v>
      </c>
      <c r="G86" s="632">
        <f t="shared" si="49"/>
        <v>270000</v>
      </c>
      <c r="H86" s="632">
        <f t="shared" si="50"/>
        <v>600000</v>
      </c>
      <c r="I86" s="632">
        <f t="shared" si="40"/>
        <v>330000</v>
      </c>
      <c r="J86" s="632">
        <f t="shared" si="41"/>
        <v>420000</v>
      </c>
      <c r="K86" s="632">
        <f t="shared" si="42"/>
        <v>750000</v>
      </c>
      <c r="L86" s="632">
        <f t="shared" si="51"/>
        <v>330000</v>
      </c>
      <c r="M86" s="632">
        <f t="shared" si="56"/>
        <v>618000</v>
      </c>
      <c r="N86" s="633">
        <f t="shared" si="52"/>
        <v>948000</v>
      </c>
      <c r="P86">
        <v>190</v>
      </c>
      <c r="Q86">
        <v>38</v>
      </c>
      <c r="R86">
        <v>3</v>
      </c>
      <c r="S86" s="635">
        <f t="shared" si="44"/>
        <v>150000</v>
      </c>
      <c r="T86" s="635">
        <f t="shared" si="53"/>
        <v>198000</v>
      </c>
      <c r="U86" s="635">
        <f t="shared" si="54"/>
        <v>249000</v>
      </c>
    </row>
    <row r="87" spans="1:21">
      <c r="A87" s="370">
        <v>4</v>
      </c>
      <c r="B87" s="57" t="s">
        <v>1449</v>
      </c>
      <c r="C87" s="52">
        <v>225000</v>
      </c>
      <c r="D87" s="91">
        <v>175000</v>
      </c>
      <c r="E87" s="55">
        <f t="shared" si="55"/>
        <v>400000</v>
      </c>
      <c r="F87" s="632">
        <f t="shared" si="49"/>
        <v>270000</v>
      </c>
      <c r="G87" s="632">
        <f t="shared" si="49"/>
        <v>210000</v>
      </c>
      <c r="H87" s="632">
        <f t="shared" si="50"/>
        <v>480000</v>
      </c>
      <c r="I87" s="632">
        <f t="shared" si="40"/>
        <v>270000</v>
      </c>
      <c r="J87" s="632">
        <f t="shared" si="41"/>
        <v>335000</v>
      </c>
      <c r="K87" s="632">
        <f t="shared" si="42"/>
        <v>605000</v>
      </c>
      <c r="L87" s="632">
        <f t="shared" si="51"/>
        <v>270000</v>
      </c>
      <c r="M87" s="632">
        <f t="shared" si="56"/>
        <v>500000</v>
      </c>
      <c r="N87" s="633">
        <f t="shared" si="52"/>
        <v>770000</v>
      </c>
      <c r="P87">
        <v>140</v>
      </c>
      <c r="Q87">
        <v>28</v>
      </c>
      <c r="R87">
        <v>2.5</v>
      </c>
      <c r="S87" s="635">
        <f t="shared" si="44"/>
        <v>125000</v>
      </c>
      <c r="T87" s="635">
        <f t="shared" si="53"/>
        <v>165000</v>
      </c>
      <c r="U87" s="635">
        <f t="shared" si="54"/>
        <v>207500</v>
      </c>
    </row>
    <row r="88" spans="1:21">
      <c r="A88" s="370">
        <v>5</v>
      </c>
      <c r="B88" s="57" t="s">
        <v>1450</v>
      </c>
      <c r="C88" s="52">
        <v>238000</v>
      </c>
      <c r="D88" s="91">
        <v>162000</v>
      </c>
      <c r="E88" s="55">
        <f t="shared" si="55"/>
        <v>400000</v>
      </c>
      <c r="F88" s="632">
        <f t="shared" si="49"/>
        <v>285600</v>
      </c>
      <c r="G88" s="632">
        <f t="shared" si="49"/>
        <v>194400</v>
      </c>
      <c r="H88" s="632">
        <f t="shared" si="50"/>
        <v>480000</v>
      </c>
      <c r="I88" s="632">
        <f t="shared" si="40"/>
        <v>285600</v>
      </c>
      <c r="J88" s="632">
        <f t="shared" si="41"/>
        <v>344400</v>
      </c>
      <c r="K88" s="632">
        <f t="shared" si="42"/>
        <v>630000</v>
      </c>
      <c r="L88" s="632">
        <f t="shared" si="51"/>
        <v>285600</v>
      </c>
      <c r="M88" s="632">
        <f t="shared" si="56"/>
        <v>542400</v>
      </c>
      <c r="N88" s="633">
        <f t="shared" si="52"/>
        <v>828000</v>
      </c>
      <c r="P88">
        <v>160</v>
      </c>
      <c r="Q88">
        <v>32</v>
      </c>
      <c r="R88">
        <v>3</v>
      </c>
      <c r="S88" s="635">
        <f t="shared" si="44"/>
        <v>150000</v>
      </c>
      <c r="T88" s="635">
        <f t="shared" si="53"/>
        <v>198000</v>
      </c>
      <c r="U88" s="635">
        <f t="shared" si="54"/>
        <v>249000</v>
      </c>
    </row>
    <row r="89" spans="1:21">
      <c r="A89" s="370"/>
      <c r="B89" s="57" t="s">
        <v>1451</v>
      </c>
      <c r="C89" s="52">
        <v>250000</v>
      </c>
      <c r="D89" s="91">
        <v>175000</v>
      </c>
      <c r="E89" s="55">
        <f t="shared" si="55"/>
        <v>425000</v>
      </c>
      <c r="F89" s="632">
        <f t="shared" si="49"/>
        <v>300000</v>
      </c>
      <c r="G89" s="632">
        <f t="shared" si="49"/>
        <v>210000</v>
      </c>
      <c r="H89" s="632">
        <f t="shared" si="50"/>
        <v>510000</v>
      </c>
      <c r="I89" s="632">
        <f t="shared" si="40"/>
        <v>300000</v>
      </c>
      <c r="J89" s="632">
        <f t="shared" si="41"/>
        <v>360000</v>
      </c>
      <c r="K89" s="632">
        <f t="shared" si="42"/>
        <v>660000</v>
      </c>
      <c r="L89" s="632">
        <f t="shared" si="51"/>
        <v>300000</v>
      </c>
      <c r="M89" s="632">
        <f t="shared" si="56"/>
        <v>558000</v>
      </c>
      <c r="N89" s="633">
        <f t="shared" si="52"/>
        <v>858000</v>
      </c>
      <c r="P89">
        <v>168</v>
      </c>
      <c r="Q89">
        <v>33</v>
      </c>
      <c r="R89">
        <v>3</v>
      </c>
      <c r="S89" s="635">
        <f t="shared" si="44"/>
        <v>150000</v>
      </c>
      <c r="T89" s="635">
        <f t="shared" si="53"/>
        <v>198000</v>
      </c>
      <c r="U89" s="635">
        <f t="shared" si="54"/>
        <v>249000</v>
      </c>
    </row>
    <row r="90" spans="1:21">
      <c r="A90" s="370"/>
      <c r="B90" s="57" t="s">
        <v>1452</v>
      </c>
      <c r="C90" s="52">
        <v>250000</v>
      </c>
      <c r="D90" s="91">
        <v>175000</v>
      </c>
      <c r="E90" s="55">
        <f t="shared" si="55"/>
        <v>425000</v>
      </c>
      <c r="F90" s="632">
        <f t="shared" si="49"/>
        <v>300000</v>
      </c>
      <c r="G90" s="632">
        <f t="shared" si="49"/>
        <v>210000</v>
      </c>
      <c r="H90" s="632">
        <f t="shared" si="50"/>
        <v>510000</v>
      </c>
      <c r="I90" s="632">
        <f t="shared" si="40"/>
        <v>300000</v>
      </c>
      <c r="J90" s="632">
        <f t="shared" si="41"/>
        <v>360000</v>
      </c>
      <c r="K90" s="632">
        <f t="shared" si="42"/>
        <v>660000</v>
      </c>
      <c r="L90" s="632">
        <f t="shared" si="51"/>
        <v>300000</v>
      </c>
      <c r="M90" s="632">
        <f t="shared" si="56"/>
        <v>558000</v>
      </c>
      <c r="N90" s="633">
        <f t="shared" si="52"/>
        <v>858000</v>
      </c>
      <c r="P90">
        <v>164</v>
      </c>
      <c r="Q90">
        <v>32</v>
      </c>
      <c r="R90">
        <v>3</v>
      </c>
      <c r="S90" s="635">
        <f t="shared" si="44"/>
        <v>150000</v>
      </c>
      <c r="T90" s="635">
        <f t="shared" si="53"/>
        <v>198000</v>
      </c>
      <c r="U90" s="635">
        <f t="shared" si="54"/>
        <v>249000</v>
      </c>
    </row>
    <row r="91" spans="1:21">
      <c r="A91" s="370"/>
      <c r="B91" s="57" t="s">
        <v>1453</v>
      </c>
      <c r="C91" s="52">
        <v>260000</v>
      </c>
      <c r="D91" s="91">
        <v>290000</v>
      </c>
      <c r="E91" s="55">
        <f t="shared" si="55"/>
        <v>550000</v>
      </c>
      <c r="F91" s="632">
        <f t="shared" si="49"/>
        <v>312000</v>
      </c>
      <c r="G91" s="632">
        <f t="shared" si="49"/>
        <v>348000</v>
      </c>
      <c r="H91" s="632">
        <f t="shared" si="50"/>
        <v>660000</v>
      </c>
      <c r="I91" s="632">
        <f t="shared" si="40"/>
        <v>312000</v>
      </c>
      <c r="J91" s="632">
        <f t="shared" si="41"/>
        <v>498000</v>
      </c>
      <c r="K91" s="632">
        <f t="shared" si="42"/>
        <v>810000</v>
      </c>
      <c r="L91" s="632">
        <f t="shared" si="51"/>
        <v>312000</v>
      </c>
      <c r="M91" s="632">
        <f t="shared" si="56"/>
        <v>696000</v>
      </c>
      <c r="N91" s="633">
        <f t="shared" si="52"/>
        <v>1008000</v>
      </c>
      <c r="P91">
        <v>170</v>
      </c>
      <c r="Q91">
        <v>34</v>
      </c>
      <c r="R91">
        <v>3</v>
      </c>
      <c r="S91" s="635">
        <f t="shared" si="44"/>
        <v>150000</v>
      </c>
      <c r="T91" s="635">
        <f t="shared" si="53"/>
        <v>198000</v>
      </c>
      <c r="U91" s="635">
        <f t="shared" si="54"/>
        <v>249000</v>
      </c>
    </row>
    <row r="92" spans="1:21">
      <c r="A92" s="370"/>
      <c r="B92" s="57" t="s">
        <v>1454</v>
      </c>
      <c r="C92" s="52">
        <v>255000</v>
      </c>
      <c r="D92" s="91">
        <v>170000</v>
      </c>
      <c r="E92" s="55">
        <f t="shared" si="55"/>
        <v>425000</v>
      </c>
      <c r="F92" s="632">
        <f t="shared" si="49"/>
        <v>306000</v>
      </c>
      <c r="G92" s="632">
        <f t="shared" si="49"/>
        <v>204000</v>
      </c>
      <c r="H92" s="632">
        <f t="shared" si="50"/>
        <v>510000</v>
      </c>
      <c r="I92" s="632">
        <f t="shared" si="40"/>
        <v>306000</v>
      </c>
      <c r="J92" s="632">
        <f t="shared" si="41"/>
        <v>379000</v>
      </c>
      <c r="K92" s="632">
        <f t="shared" si="42"/>
        <v>685000</v>
      </c>
      <c r="L92" s="632">
        <f t="shared" si="51"/>
        <v>306000</v>
      </c>
      <c r="M92" s="632">
        <f t="shared" si="56"/>
        <v>610000</v>
      </c>
      <c r="N92" s="633">
        <f t="shared" si="52"/>
        <v>916000</v>
      </c>
      <c r="P92">
        <v>174</v>
      </c>
      <c r="Q92">
        <v>34</v>
      </c>
      <c r="R92">
        <v>3.5</v>
      </c>
      <c r="S92" s="635">
        <f t="shared" si="44"/>
        <v>175000</v>
      </c>
      <c r="T92" s="635">
        <f t="shared" si="53"/>
        <v>231000</v>
      </c>
      <c r="U92" s="635">
        <f t="shared" si="54"/>
        <v>290500</v>
      </c>
    </row>
    <row r="93" spans="1:21">
      <c r="A93" s="370"/>
      <c r="B93" s="57" t="s">
        <v>1455</v>
      </c>
      <c r="C93" s="52">
        <v>255000</v>
      </c>
      <c r="D93" s="91">
        <v>170000</v>
      </c>
      <c r="E93" s="55">
        <f t="shared" si="55"/>
        <v>425000</v>
      </c>
      <c r="F93" s="632">
        <f t="shared" si="49"/>
        <v>306000</v>
      </c>
      <c r="G93" s="632">
        <f t="shared" si="49"/>
        <v>204000</v>
      </c>
      <c r="H93" s="632">
        <f t="shared" si="50"/>
        <v>510000</v>
      </c>
      <c r="I93" s="632">
        <f t="shared" si="40"/>
        <v>306000</v>
      </c>
      <c r="J93" s="632">
        <f t="shared" si="41"/>
        <v>379000</v>
      </c>
      <c r="K93" s="632">
        <f t="shared" si="42"/>
        <v>685000</v>
      </c>
      <c r="L93" s="632">
        <f t="shared" si="51"/>
        <v>306000</v>
      </c>
      <c r="M93" s="632">
        <f t="shared" si="56"/>
        <v>610000</v>
      </c>
      <c r="N93" s="633">
        <f t="shared" si="52"/>
        <v>916000</v>
      </c>
      <c r="P93">
        <v>174</v>
      </c>
      <c r="Q93">
        <v>34</v>
      </c>
      <c r="R93">
        <v>3.5</v>
      </c>
      <c r="S93" s="635">
        <f t="shared" si="44"/>
        <v>175000</v>
      </c>
      <c r="T93" s="635">
        <f t="shared" si="53"/>
        <v>231000</v>
      </c>
      <c r="U93" s="635">
        <f t="shared" si="54"/>
        <v>290500</v>
      </c>
    </row>
    <row r="94" spans="1:21">
      <c r="A94" s="370">
        <v>6</v>
      </c>
      <c r="B94" s="57" t="s">
        <v>1456</v>
      </c>
      <c r="C94" s="52">
        <v>280000</v>
      </c>
      <c r="D94" s="91">
        <v>170000</v>
      </c>
      <c r="E94" s="55">
        <f t="shared" si="55"/>
        <v>450000</v>
      </c>
      <c r="F94" s="632">
        <f t="shared" si="49"/>
        <v>336000</v>
      </c>
      <c r="G94" s="632">
        <f t="shared" si="49"/>
        <v>204000</v>
      </c>
      <c r="H94" s="632">
        <f t="shared" si="50"/>
        <v>540000</v>
      </c>
      <c r="I94" s="632">
        <f t="shared" si="40"/>
        <v>336000</v>
      </c>
      <c r="J94" s="632">
        <f t="shared" si="41"/>
        <v>379000</v>
      </c>
      <c r="K94" s="632">
        <f t="shared" si="42"/>
        <v>715000</v>
      </c>
      <c r="L94" s="632">
        <f t="shared" si="51"/>
        <v>336000</v>
      </c>
      <c r="M94" s="632">
        <f t="shared" si="56"/>
        <v>610000</v>
      </c>
      <c r="N94" s="633">
        <f t="shared" si="52"/>
        <v>946000</v>
      </c>
      <c r="P94">
        <v>192</v>
      </c>
      <c r="Q94">
        <v>38</v>
      </c>
      <c r="R94">
        <v>3.5</v>
      </c>
      <c r="S94" s="635">
        <f t="shared" si="44"/>
        <v>175000</v>
      </c>
      <c r="T94" s="635">
        <f t="shared" si="53"/>
        <v>231000</v>
      </c>
      <c r="U94" s="635">
        <f t="shared" si="54"/>
        <v>290500</v>
      </c>
    </row>
    <row r="95" spans="1:21">
      <c r="A95" s="370"/>
      <c r="B95" s="57" t="s">
        <v>1457</v>
      </c>
      <c r="C95" s="52">
        <v>300000</v>
      </c>
      <c r="D95" s="91">
        <v>150000</v>
      </c>
      <c r="E95" s="55">
        <f t="shared" si="55"/>
        <v>450000</v>
      </c>
      <c r="F95" s="632">
        <f t="shared" si="49"/>
        <v>360000</v>
      </c>
      <c r="G95" s="632">
        <f t="shared" si="49"/>
        <v>180000</v>
      </c>
      <c r="H95" s="632">
        <f t="shared" si="50"/>
        <v>540000</v>
      </c>
      <c r="I95" s="632">
        <f t="shared" si="40"/>
        <v>360000</v>
      </c>
      <c r="J95" s="632">
        <f t="shared" si="41"/>
        <v>355000</v>
      </c>
      <c r="K95" s="632">
        <f t="shared" si="42"/>
        <v>715000</v>
      </c>
      <c r="L95" s="632">
        <f t="shared" si="51"/>
        <v>360000</v>
      </c>
      <c r="M95" s="632">
        <f t="shared" si="56"/>
        <v>586000</v>
      </c>
      <c r="N95" s="633">
        <f t="shared" si="52"/>
        <v>946000</v>
      </c>
      <c r="P95">
        <v>200</v>
      </c>
      <c r="Q95">
        <v>40</v>
      </c>
      <c r="R95">
        <v>3.5</v>
      </c>
      <c r="S95" s="635">
        <f t="shared" si="44"/>
        <v>175000</v>
      </c>
      <c r="T95" s="635">
        <f t="shared" si="53"/>
        <v>231000</v>
      </c>
      <c r="U95" s="635">
        <f t="shared" si="54"/>
        <v>290500</v>
      </c>
    </row>
    <row r="96" spans="1:21">
      <c r="A96" s="370"/>
      <c r="B96" s="57" t="s">
        <v>1458</v>
      </c>
      <c r="C96" s="52">
        <v>330000</v>
      </c>
      <c r="D96" s="91">
        <v>220000</v>
      </c>
      <c r="E96" s="55">
        <f t="shared" si="55"/>
        <v>550000</v>
      </c>
      <c r="F96" s="632">
        <f t="shared" si="49"/>
        <v>396000</v>
      </c>
      <c r="G96" s="632">
        <f t="shared" si="49"/>
        <v>264000</v>
      </c>
      <c r="H96" s="632">
        <f t="shared" si="50"/>
        <v>660000</v>
      </c>
      <c r="I96" s="632">
        <f t="shared" si="40"/>
        <v>396000</v>
      </c>
      <c r="J96" s="632">
        <f t="shared" si="41"/>
        <v>464000</v>
      </c>
      <c r="K96" s="632">
        <f t="shared" si="42"/>
        <v>860000</v>
      </c>
      <c r="L96" s="632">
        <f t="shared" si="51"/>
        <v>396000</v>
      </c>
      <c r="M96" s="632">
        <f t="shared" si="56"/>
        <v>728000</v>
      </c>
      <c r="N96" s="633">
        <f t="shared" si="52"/>
        <v>1124000</v>
      </c>
      <c r="P96">
        <v>230</v>
      </c>
      <c r="Q96">
        <v>40</v>
      </c>
      <c r="R96">
        <v>4</v>
      </c>
      <c r="S96" s="635">
        <f t="shared" si="44"/>
        <v>200000</v>
      </c>
      <c r="T96" s="635">
        <f t="shared" si="53"/>
        <v>264000</v>
      </c>
      <c r="U96" s="635">
        <f t="shared" si="54"/>
        <v>332000</v>
      </c>
    </row>
    <row r="97" spans="1:21">
      <c r="A97" s="370"/>
      <c r="B97" s="57" t="s">
        <v>1459</v>
      </c>
      <c r="C97" s="52">
        <v>329000</v>
      </c>
      <c r="D97" s="91">
        <v>221000</v>
      </c>
      <c r="E97" s="55">
        <f t="shared" si="55"/>
        <v>550000</v>
      </c>
      <c r="F97" s="632">
        <f t="shared" si="49"/>
        <v>394800</v>
      </c>
      <c r="G97" s="632">
        <f t="shared" si="49"/>
        <v>265200</v>
      </c>
      <c r="H97" s="632">
        <f t="shared" si="50"/>
        <v>660000</v>
      </c>
      <c r="I97" s="632">
        <f t="shared" si="40"/>
        <v>394800</v>
      </c>
      <c r="J97" s="632">
        <f t="shared" si="41"/>
        <v>265200</v>
      </c>
      <c r="K97" s="632">
        <f t="shared" si="42"/>
        <v>660000</v>
      </c>
      <c r="L97" s="632">
        <f t="shared" si="51"/>
        <v>394800</v>
      </c>
      <c r="M97" s="632">
        <f t="shared" si="56"/>
        <v>265200</v>
      </c>
      <c r="N97" s="633">
        <f t="shared" si="52"/>
        <v>660000</v>
      </c>
      <c r="S97" s="635"/>
      <c r="T97" s="635">
        <f t="shared" si="53"/>
        <v>0</v>
      </c>
      <c r="U97" s="635">
        <f t="shared" si="54"/>
        <v>0</v>
      </c>
    </row>
    <row r="98" spans="1:21">
      <c r="A98" s="370"/>
      <c r="B98" s="57"/>
      <c r="C98" s="52"/>
      <c r="D98" s="91"/>
      <c r="E98" s="55"/>
      <c r="F98" s="632"/>
      <c r="G98" s="632"/>
      <c r="H98" s="632"/>
      <c r="I98" s="632"/>
      <c r="J98" s="632"/>
      <c r="K98" s="632"/>
      <c r="L98" s="632"/>
      <c r="M98" s="632"/>
      <c r="N98" s="633"/>
      <c r="S98" s="635"/>
      <c r="T98" s="635">
        <f t="shared" si="53"/>
        <v>0</v>
      </c>
      <c r="U98" s="635">
        <f t="shared" si="54"/>
        <v>0</v>
      </c>
    </row>
    <row r="99" spans="1:21">
      <c r="A99" s="370"/>
      <c r="B99" s="57"/>
      <c r="C99" s="52"/>
      <c r="D99" s="91"/>
      <c r="E99" s="55"/>
      <c r="F99" s="632"/>
      <c r="G99" s="632"/>
      <c r="H99" s="632"/>
      <c r="I99" s="632"/>
      <c r="J99" s="632"/>
      <c r="K99" s="632"/>
      <c r="L99" s="632"/>
      <c r="M99" s="632"/>
      <c r="N99" s="633"/>
      <c r="S99" s="635"/>
      <c r="T99" s="635">
        <f t="shared" si="53"/>
        <v>0</v>
      </c>
      <c r="U99" s="635">
        <f t="shared" si="54"/>
        <v>0</v>
      </c>
    </row>
    <row r="100" spans="1:21">
      <c r="A100" s="368" t="s">
        <v>724</v>
      </c>
      <c r="B100" s="63" t="s">
        <v>1460</v>
      </c>
      <c r="C100" s="52"/>
      <c r="D100" s="91"/>
      <c r="E100" s="55"/>
      <c r="F100" s="632"/>
      <c r="G100" s="632"/>
      <c r="H100" s="632"/>
      <c r="I100" s="632"/>
      <c r="J100" s="632"/>
      <c r="K100" s="632"/>
      <c r="L100" s="632"/>
      <c r="M100" s="632"/>
      <c r="N100" s="633"/>
      <c r="S100" s="635"/>
      <c r="T100" s="635">
        <f t="shared" si="53"/>
        <v>0</v>
      </c>
      <c r="U100" s="635">
        <f t="shared" si="54"/>
        <v>0</v>
      </c>
    </row>
    <row r="101" spans="1:21">
      <c r="A101" s="368" t="s">
        <v>90</v>
      </c>
      <c r="B101" s="63" t="s">
        <v>1461</v>
      </c>
      <c r="C101" s="52"/>
      <c r="D101" s="91"/>
      <c r="E101" s="55"/>
      <c r="F101" s="632">
        <f t="shared" si="49"/>
        <v>0</v>
      </c>
      <c r="G101" s="632">
        <f t="shared" si="49"/>
        <v>0</v>
      </c>
      <c r="H101" s="632">
        <f t="shared" si="50"/>
        <v>0</v>
      </c>
      <c r="I101" s="632">
        <f t="shared" si="40"/>
        <v>0</v>
      </c>
      <c r="J101" s="632">
        <f t="shared" si="41"/>
        <v>150000</v>
      </c>
      <c r="K101" s="632">
        <f t="shared" si="42"/>
        <v>150000</v>
      </c>
      <c r="L101" s="632">
        <f t="shared" si="51"/>
        <v>0</v>
      </c>
      <c r="M101" s="632">
        <f t="shared" ref="M101:M128" si="57">G101+R101*66000++R101*50000</f>
        <v>348000</v>
      </c>
      <c r="N101" s="633">
        <f t="shared" si="52"/>
        <v>348000</v>
      </c>
      <c r="P101">
        <v>170</v>
      </c>
      <c r="Q101">
        <v>34</v>
      </c>
      <c r="R101">
        <v>3</v>
      </c>
      <c r="S101" s="635">
        <f t="shared" si="44"/>
        <v>150000</v>
      </c>
      <c r="T101" s="635">
        <f t="shared" si="53"/>
        <v>198000</v>
      </c>
      <c r="U101" s="635">
        <f t="shared" si="54"/>
        <v>249000</v>
      </c>
    </row>
    <row r="102" spans="1:21">
      <c r="A102" s="370">
        <v>1</v>
      </c>
      <c r="B102" s="57" t="s">
        <v>1462</v>
      </c>
      <c r="C102" s="52">
        <v>230000</v>
      </c>
      <c r="D102" s="91">
        <v>170000</v>
      </c>
      <c r="E102" s="55">
        <f t="shared" ref="E102:E194" si="58">+C102+D102</f>
        <v>400000</v>
      </c>
      <c r="F102" s="632">
        <f t="shared" si="49"/>
        <v>276000</v>
      </c>
      <c r="G102" s="632">
        <f t="shared" si="49"/>
        <v>204000</v>
      </c>
      <c r="H102" s="632">
        <f t="shared" si="50"/>
        <v>480000</v>
      </c>
      <c r="I102" s="632">
        <f t="shared" si="40"/>
        <v>276000</v>
      </c>
      <c r="J102" s="632">
        <f t="shared" si="41"/>
        <v>329000</v>
      </c>
      <c r="K102" s="632">
        <f t="shared" si="42"/>
        <v>605000</v>
      </c>
      <c r="L102" s="632">
        <f t="shared" si="51"/>
        <v>276000</v>
      </c>
      <c r="M102" s="632">
        <f t="shared" si="57"/>
        <v>494000</v>
      </c>
      <c r="N102" s="633">
        <f t="shared" si="52"/>
        <v>770000</v>
      </c>
      <c r="P102">
        <v>142</v>
      </c>
      <c r="Q102">
        <v>28</v>
      </c>
      <c r="R102">
        <v>2.5</v>
      </c>
      <c r="S102" s="635">
        <f t="shared" si="44"/>
        <v>125000</v>
      </c>
      <c r="T102" s="635">
        <f t="shared" si="53"/>
        <v>165000</v>
      </c>
      <c r="U102" s="635">
        <f t="shared" si="54"/>
        <v>207500</v>
      </c>
    </row>
    <row r="103" spans="1:21">
      <c r="A103" s="370"/>
      <c r="B103" s="57" t="s">
        <v>1463</v>
      </c>
      <c r="C103" s="52">
        <v>250000</v>
      </c>
      <c r="D103" s="91">
        <v>165000</v>
      </c>
      <c r="E103" s="55">
        <f t="shared" si="58"/>
        <v>415000</v>
      </c>
      <c r="F103" s="632">
        <f t="shared" si="49"/>
        <v>300000</v>
      </c>
      <c r="G103" s="632">
        <f t="shared" si="49"/>
        <v>198000</v>
      </c>
      <c r="H103" s="632">
        <f t="shared" si="50"/>
        <v>498000</v>
      </c>
      <c r="I103" s="632">
        <f t="shared" si="40"/>
        <v>300000</v>
      </c>
      <c r="J103" s="632">
        <f t="shared" si="41"/>
        <v>348000</v>
      </c>
      <c r="K103" s="632">
        <f t="shared" si="42"/>
        <v>648000</v>
      </c>
      <c r="L103" s="632">
        <f t="shared" si="51"/>
        <v>300000</v>
      </c>
      <c r="M103" s="632">
        <f t="shared" si="57"/>
        <v>546000</v>
      </c>
      <c r="N103" s="633">
        <f t="shared" si="52"/>
        <v>846000</v>
      </c>
      <c r="P103">
        <v>158</v>
      </c>
      <c r="Q103">
        <v>31</v>
      </c>
      <c r="R103">
        <v>3</v>
      </c>
      <c r="S103" s="635">
        <f t="shared" si="44"/>
        <v>150000</v>
      </c>
      <c r="T103" s="635">
        <f t="shared" si="53"/>
        <v>198000</v>
      </c>
      <c r="U103" s="635">
        <f t="shared" si="54"/>
        <v>249000</v>
      </c>
    </row>
    <row r="104" spans="1:21">
      <c r="A104" s="370"/>
      <c r="B104" s="57" t="s">
        <v>1464</v>
      </c>
      <c r="C104" s="52">
        <v>250000</v>
      </c>
      <c r="D104" s="91">
        <v>165000</v>
      </c>
      <c r="E104" s="55">
        <f t="shared" si="58"/>
        <v>415000</v>
      </c>
      <c r="F104" s="632">
        <f t="shared" si="49"/>
        <v>300000</v>
      </c>
      <c r="G104" s="632">
        <f t="shared" si="49"/>
        <v>198000</v>
      </c>
      <c r="H104" s="632">
        <f t="shared" si="50"/>
        <v>498000</v>
      </c>
      <c r="I104" s="632">
        <f t="shared" si="40"/>
        <v>300000</v>
      </c>
      <c r="J104" s="632">
        <f t="shared" si="41"/>
        <v>348000</v>
      </c>
      <c r="K104" s="632">
        <f t="shared" si="42"/>
        <v>648000</v>
      </c>
      <c r="L104" s="632">
        <f t="shared" si="51"/>
        <v>300000</v>
      </c>
      <c r="M104" s="632">
        <f t="shared" si="57"/>
        <v>546000</v>
      </c>
      <c r="N104" s="633">
        <f t="shared" si="52"/>
        <v>846000</v>
      </c>
      <c r="P104">
        <v>156</v>
      </c>
      <c r="Q104">
        <v>31</v>
      </c>
      <c r="R104">
        <v>3</v>
      </c>
      <c r="S104" s="635">
        <f t="shared" si="44"/>
        <v>150000</v>
      </c>
      <c r="T104" s="635">
        <f t="shared" si="53"/>
        <v>198000</v>
      </c>
      <c r="U104" s="635">
        <f t="shared" si="54"/>
        <v>249000</v>
      </c>
    </row>
    <row r="105" spans="1:21">
      <c r="A105" s="370">
        <v>2</v>
      </c>
      <c r="B105" s="57" t="s">
        <v>1465</v>
      </c>
      <c r="C105" s="52">
        <v>235000</v>
      </c>
      <c r="D105" s="91">
        <v>165000</v>
      </c>
      <c r="E105" s="55">
        <f t="shared" si="58"/>
        <v>400000</v>
      </c>
      <c r="F105" s="632">
        <f t="shared" si="49"/>
        <v>282000</v>
      </c>
      <c r="G105" s="632">
        <f t="shared" si="49"/>
        <v>198000</v>
      </c>
      <c r="H105" s="632">
        <f t="shared" si="50"/>
        <v>480000</v>
      </c>
      <c r="I105" s="632">
        <f t="shared" si="40"/>
        <v>282000</v>
      </c>
      <c r="J105" s="632">
        <f t="shared" si="41"/>
        <v>323000</v>
      </c>
      <c r="K105" s="632">
        <f t="shared" si="42"/>
        <v>605000</v>
      </c>
      <c r="L105" s="632">
        <f t="shared" si="51"/>
        <v>282000</v>
      </c>
      <c r="M105" s="632">
        <f t="shared" si="57"/>
        <v>488000</v>
      </c>
      <c r="N105" s="633">
        <f t="shared" si="52"/>
        <v>770000</v>
      </c>
      <c r="P105">
        <v>150</v>
      </c>
      <c r="Q105">
        <v>30</v>
      </c>
      <c r="R105">
        <v>2.5</v>
      </c>
      <c r="S105" s="635">
        <f t="shared" si="44"/>
        <v>125000</v>
      </c>
      <c r="T105" s="635">
        <f t="shared" si="53"/>
        <v>165000</v>
      </c>
      <c r="U105" s="635">
        <f t="shared" si="54"/>
        <v>207500</v>
      </c>
    </row>
    <row r="106" spans="1:21">
      <c r="A106" s="370"/>
      <c r="B106" s="57" t="s">
        <v>1466</v>
      </c>
      <c r="C106" s="52">
        <v>260000</v>
      </c>
      <c r="D106" s="91">
        <v>190000</v>
      </c>
      <c r="E106" s="55">
        <f t="shared" si="58"/>
        <v>450000</v>
      </c>
      <c r="F106" s="632">
        <f t="shared" si="49"/>
        <v>312000</v>
      </c>
      <c r="G106" s="632">
        <f t="shared" si="49"/>
        <v>228000</v>
      </c>
      <c r="H106" s="632">
        <f t="shared" si="50"/>
        <v>540000</v>
      </c>
      <c r="I106" s="632">
        <f t="shared" si="40"/>
        <v>312000</v>
      </c>
      <c r="J106" s="632">
        <f t="shared" si="41"/>
        <v>378000</v>
      </c>
      <c r="K106" s="632">
        <f t="shared" si="42"/>
        <v>690000</v>
      </c>
      <c r="L106" s="632">
        <f t="shared" si="51"/>
        <v>312000</v>
      </c>
      <c r="M106" s="632">
        <f t="shared" si="57"/>
        <v>576000</v>
      </c>
      <c r="N106" s="633">
        <f t="shared" si="52"/>
        <v>888000</v>
      </c>
      <c r="P106">
        <v>170</v>
      </c>
      <c r="Q106">
        <v>34</v>
      </c>
      <c r="R106">
        <v>3</v>
      </c>
      <c r="S106" s="635">
        <f t="shared" si="44"/>
        <v>150000</v>
      </c>
      <c r="T106" s="635">
        <f t="shared" si="53"/>
        <v>198000</v>
      </c>
      <c r="U106" s="635">
        <f t="shared" si="54"/>
        <v>249000</v>
      </c>
    </row>
    <row r="107" spans="1:21">
      <c r="A107" s="370"/>
      <c r="B107" s="57" t="s">
        <v>1467</v>
      </c>
      <c r="C107" s="52">
        <v>260000</v>
      </c>
      <c r="D107" s="91">
        <v>190000</v>
      </c>
      <c r="E107" s="55">
        <f t="shared" si="58"/>
        <v>450000</v>
      </c>
      <c r="F107" s="632">
        <f t="shared" si="49"/>
        <v>312000</v>
      </c>
      <c r="G107" s="632">
        <f t="shared" si="49"/>
        <v>228000</v>
      </c>
      <c r="H107" s="632">
        <f t="shared" si="50"/>
        <v>540000</v>
      </c>
      <c r="I107" s="632">
        <f t="shared" si="40"/>
        <v>312000</v>
      </c>
      <c r="J107" s="632">
        <f t="shared" si="41"/>
        <v>378000</v>
      </c>
      <c r="K107" s="632">
        <f t="shared" si="42"/>
        <v>690000</v>
      </c>
      <c r="L107" s="632">
        <f t="shared" si="51"/>
        <v>312000</v>
      </c>
      <c r="M107" s="632">
        <f t="shared" si="57"/>
        <v>576000</v>
      </c>
      <c r="N107" s="633">
        <f t="shared" si="52"/>
        <v>888000</v>
      </c>
      <c r="P107">
        <v>170</v>
      </c>
      <c r="Q107">
        <v>34</v>
      </c>
      <c r="R107">
        <v>3</v>
      </c>
      <c r="S107" s="635">
        <f t="shared" si="44"/>
        <v>150000</v>
      </c>
      <c r="T107" s="635">
        <f t="shared" si="53"/>
        <v>198000</v>
      </c>
      <c r="U107" s="635">
        <f t="shared" si="54"/>
        <v>249000</v>
      </c>
    </row>
    <row r="108" spans="1:21">
      <c r="A108" s="370">
        <v>3</v>
      </c>
      <c r="B108" s="57" t="s">
        <v>1371</v>
      </c>
      <c r="C108" s="52">
        <v>250000</v>
      </c>
      <c r="D108" s="91">
        <v>200000</v>
      </c>
      <c r="E108" s="55">
        <f t="shared" si="58"/>
        <v>450000</v>
      </c>
      <c r="F108" s="632">
        <f t="shared" si="49"/>
        <v>300000</v>
      </c>
      <c r="G108" s="632">
        <f t="shared" si="49"/>
        <v>240000</v>
      </c>
      <c r="H108" s="632">
        <f t="shared" si="50"/>
        <v>540000</v>
      </c>
      <c r="I108" s="632">
        <f t="shared" si="40"/>
        <v>300000</v>
      </c>
      <c r="J108" s="632">
        <f t="shared" si="41"/>
        <v>390000</v>
      </c>
      <c r="K108" s="632">
        <f t="shared" si="42"/>
        <v>690000</v>
      </c>
      <c r="L108" s="632">
        <f t="shared" si="51"/>
        <v>300000</v>
      </c>
      <c r="M108" s="632">
        <f t="shared" si="57"/>
        <v>588000</v>
      </c>
      <c r="N108" s="633">
        <f t="shared" si="52"/>
        <v>888000</v>
      </c>
      <c r="P108">
        <v>162</v>
      </c>
      <c r="Q108">
        <v>32</v>
      </c>
      <c r="R108">
        <v>3</v>
      </c>
      <c r="S108" s="635">
        <f t="shared" si="44"/>
        <v>150000</v>
      </c>
      <c r="T108" s="635">
        <f t="shared" si="53"/>
        <v>198000</v>
      </c>
      <c r="U108" s="635">
        <f t="shared" si="54"/>
        <v>249000</v>
      </c>
    </row>
    <row r="109" spans="1:21">
      <c r="A109" s="370"/>
      <c r="B109" s="57" t="s">
        <v>1468</v>
      </c>
      <c r="C109" s="52">
        <v>275000</v>
      </c>
      <c r="D109" s="91">
        <v>190000</v>
      </c>
      <c r="E109" s="55">
        <f t="shared" si="58"/>
        <v>465000</v>
      </c>
      <c r="F109" s="632">
        <f t="shared" si="49"/>
        <v>330000</v>
      </c>
      <c r="G109" s="632">
        <f t="shared" si="49"/>
        <v>228000</v>
      </c>
      <c r="H109" s="632">
        <f t="shared" si="50"/>
        <v>558000</v>
      </c>
      <c r="I109" s="632">
        <f t="shared" si="40"/>
        <v>330000</v>
      </c>
      <c r="J109" s="632">
        <f t="shared" si="41"/>
        <v>403000</v>
      </c>
      <c r="K109" s="632">
        <f t="shared" si="42"/>
        <v>733000</v>
      </c>
      <c r="L109" s="632">
        <f t="shared" si="51"/>
        <v>330000</v>
      </c>
      <c r="M109" s="632">
        <f t="shared" si="57"/>
        <v>634000</v>
      </c>
      <c r="N109" s="633">
        <f t="shared" si="52"/>
        <v>964000</v>
      </c>
      <c r="P109">
        <v>180</v>
      </c>
      <c r="Q109">
        <v>36</v>
      </c>
      <c r="R109">
        <v>3.5</v>
      </c>
      <c r="S109" s="635">
        <f t="shared" si="44"/>
        <v>175000</v>
      </c>
      <c r="T109" s="635">
        <f t="shared" si="53"/>
        <v>231000</v>
      </c>
      <c r="U109" s="635">
        <f t="shared" si="54"/>
        <v>290500</v>
      </c>
    </row>
    <row r="110" spans="1:21">
      <c r="A110" s="370"/>
      <c r="B110" s="57" t="s">
        <v>1469</v>
      </c>
      <c r="C110" s="52">
        <v>275000</v>
      </c>
      <c r="D110" s="91">
        <v>190000</v>
      </c>
      <c r="E110" s="55">
        <f t="shared" si="58"/>
        <v>465000</v>
      </c>
      <c r="F110" s="632">
        <f t="shared" si="49"/>
        <v>330000</v>
      </c>
      <c r="G110" s="632">
        <f t="shared" si="49"/>
        <v>228000</v>
      </c>
      <c r="H110" s="632">
        <f t="shared" si="50"/>
        <v>558000</v>
      </c>
      <c r="I110" s="632">
        <f t="shared" si="40"/>
        <v>330000</v>
      </c>
      <c r="J110" s="632">
        <f t="shared" si="41"/>
        <v>403000</v>
      </c>
      <c r="K110" s="632">
        <f t="shared" si="42"/>
        <v>733000</v>
      </c>
      <c r="L110" s="632">
        <f t="shared" si="51"/>
        <v>330000</v>
      </c>
      <c r="M110" s="632">
        <f t="shared" si="57"/>
        <v>634000</v>
      </c>
      <c r="N110" s="633">
        <f t="shared" si="52"/>
        <v>964000</v>
      </c>
      <c r="P110">
        <v>180</v>
      </c>
      <c r="Q110">
        <v>36</v>
      </c>
      <c r="R110">
        <v>3.5</v>
      </c>
      <c r="S110" s="635">
        <f t="shared" si="44"/>
        <v>175000</v>
      </c>
      <c r="T110" s="635">
        <f t="shared" si="53"/>
        <v>231000</v>
      </c>
      <c r="U110" s="635">
        <f t="shared" si="54"/>
        <v>290500</v>
      </c>
    </row>
    <row r="111" spans="1:21">
      <c r="A111" s="370">
        <v>4</v>
      </c>
      <c r="B111" s="57" t="s">
        <v>1470</v>
      </c>
      <c r="C111" s="52">
        <v>260000</v>
      </c>
      <c r="D111" s="91">
        <v>190000</v>
      </c>
      <c r="E111" s="55">
        <f t="shared" si="58"/>
        <v>450000</v>
      </c>
      <c r="F111" s="632">
        <f t="shared" si="49"/>
        <v>312000</v>
      </c>
      <c r="G111" s="632">
        <f t="shared" si="49"/>
        <v>228000</v>
      </c>
      <c r="H111" s="632">
        <f t="shared" si="50"/>
        <v>540000</v>
      </c>
      <c r="I111" s="632">
        <f t="shared" si="40"/>
        <v>312000</v>
      </c>
      <c r="J111" s="632">
        <f t="shared" si="41"/>
        <v>378000</v>
      </c>
      <c r="K111" s="632">
        <f t="shared" si="42"/>
        <v>690000</v>
      </c>
      <c r="L111" s="632">
        <f t="shared" si="51"/>
        <v>312000</v>
      </c>
      <c r="M111" s="632">
        <f t="shared" si="57"/>
        <v>576000</v>
      </c>
      <c r="N111" s="633">
        <f t="shared" si="52"/>
        <v>888000</v>
      </c>
      <c r="P111">
        <v>170</v>
      </c>
      <c r="Q111">
        <v>34</v>
      </c>
      <c r="R111">
        <v>3</v>
      </c>
      <c r="S111" s="635">
        <f t="shared" si="44"/>
        <v>150000</v>
      </c>
      <c r="T111" s="635">
        <f t="shared" si="53"/>
        <v>198000</v>
      </c>
      <c r="U111" s="635">
        <f t="shared" si="54"/>
        <v>249000</v>
      </c>
    </row>
    <row r="112" spans="1:21">
      <c r="A112" s="370"/>
      <c r="B112" s="57" t="s">
        <v>1471</v>
      </c>
      <c r="C112" s="52">
        <v>260000</v>
      </c>
      <c r="D112" s="91">
        <v>190000</v>
      </c>
      <c r="E112" s="55">
        <f t="shared" si="58"/>
        <v>450000</v>
      </c>
      <c r="F112" s="632">
        <f t="shared" si="49"/>
        <v>312000</v>
      </c>
      <c r="G112" s="632">
        <f t="shared" si="49"/>
        <v>228000</v>
      </c>
      <c r="H112" s="632">
        <f t="shared" si="50"/>
        <v>540000</v>
      </c>
      <c r="I112" s="632">
        <f t="shared" si="40"/>
        <v>312000</v>
      </c>
      <c r="J112" s="632">
        <f t="shared" si="41"/>
        <v>378000</v>
      </c>
      <c r="K112" s="632">
        <f t="shared" si="42"/>
        <v>690000</v>
      </c>
      <c r="L112" s="632">
        <f t="shared" si="51"/>
        <v>312000</v>
      </c>
      <c r="M112" s="632">
        <f t="shared" si="57"/>
        <v>576000</v>
      </c>
      <c r="N112" s="633">
        <f t="shared" si="52"/>
        <v>888000</v>
      </c>
      <c r="P112">
        <v>170</v>
      </c>
      <c r="Q112">
        <v>34</v>
      </c>
      <c r="R112">
        <v>3</v>
      </c>
      <c r="S112" s="635">
        <f t="shared" si="44"/>
        <v>150000</v>
      </c>
      <c r="T112" s="635">
        <f t="shared" si="53"/>
        <v>198000</v>
      </c>
      <c r="U112" s="635">
        <f t="shared" si="54"/>
        <v>249000</v>
      </c>
    </row>
    <row r="113" spans="1:21">
      <c r="A113" s="370"/>
      <c r="B113" s="57" t="s">
        <v>1472</v>
      </c>
      <c r="C113" s="52">
        <v>260000</v>
      </c>
      <c r="D113" s="91">
        <v>190000</v>
      </c>
      <c r="E113" s="55">
        <f t="shared" si="58"/>
        <v>450000</v>
      </c>
      <c r="F113" s="632">
        <f t="shared" si="49"/>
        <v>312000</v>
      </c>
      <c r="G113" s="632">
        <f t="shared" si="49"/>
        <v>228000</v>
      </c>
      <c r="H113" s="632">
        <f t="shared" si="50"/>
        <v>540000</v>
      </c>
      <c r="I113" s="632">
        <f t="shared" si="40"/>
        <v>312000</v>
      </c>
      <c r="J113" s="632">
        <f t="shared" si="41"/>
        <v>378000</v>
      </c>
      <c r="K113" s="632">
        <f t="shared" si="42"/>
        <v>690000</v>
      </c>
      <c r="L113" s="632">
        <f t="shared" si="51"/>
        <v>312000</v>
      </c>
      <c r="M113" s="632">
        <f t="shared" si="57"/>
        <v>576000</v>
      </c>
      <c r="N113" s="633">
        <f t="shared" si="52"/>
        <v>888000</v>
      </c>
      <c r="P113">
        <v>170</v>
      </c>
      <c r="Q113">
        <v>34</v>
      </c>
      <c r="R113">
        <v>3</v>
      </c>
      <c r="S113" s="635">
        <f t="shared" si="44"/>
        <v>150000</v>
      </c>
      <c r="T113" s="635">
        <f t="shared" si="53"/>
        <v>198000</v>
      </c>
      <c r="U113" s="635">
        <f t="shared" si="54"/>
        <v>249000</v>
      </c>
    </row>
    <row r="114" spans="1:21">
      <c r="A114" s="370">
        <v>5</v>
      </c>
      <c r="B114" s="57" t="s">
        <v>1473</v>
      </c>
      <c r="C114" s="52">
        <v>275000</v>
      </c>
      <c r="D114" s="91">
        <v>190000</v>
      </c>
      <c r="E114" s="55">
        <f t="shared" si="58"/>
        <v>465000</v>
      </c>
      <c r="F114" s="632">
        <f t="shared" si="49"/>
        <v>330000</v>
      </c>
      <c r="G114" s="632">
        <f t="shared" si="49"/>
        <v>228000</v>
      </c>
      <c r="H114" s="632">
        <f t="shared" si="50"/>
        <v>558000</v>
      </c>
      <c r="I114" s="632">
        <f t="shared" si="40"/>
        <v>330000</v>
      </c>
      <c r="J114" s="632">
        <f t="shared" si="41"/>
        <v>403000</v>
      </c>
      <c r="K114" s="632">
        <f t="shared" si="42"/>
        <v>733000</v>
      </c>
      <c r="L114" s="632">
        <f t="shared" si="51"/>
        <v>330000</v>
      </c>
      <c r="M114" s="632">
        <f t="shared" si="57"/>
        <v>634000</v>
      </c>
      <c r="N114" s="633">
        <f t="shared" si="52"/>
        <v>964000</v>
      </c>
      <c r="P114">
        <v>180</v>
      </c>
      <c r="Q114">
        <v>36</v>
      </c>
      <c r="R114">
        <v>3.5</v>
      </c>
      <c r="S114" s="635">
        <f t="shared" si="44"/>
        <v>175000</v>
      </c>
      <c r="T114" s="635">
        <f t="shared" si="53"/>
        <v>231000</v>
      </c>
      <c r="U114" s="635">
        <f t="shared" si="54"/>
        <v>290500</v>
      </c>
    </row>
    <row r="115" spans="1:21">
      <c r="A115" s="370"/>
      <c r="B115" s="57" t="s">
        <v>1474</v>
      </c>
      <c r="C115" s="52">
        <v>275000</v>
      </c>
      <c r="D115" s="91">
        <v>190000</v>
      </c>
      <c r="E115" s="55">
        <f t="shared" si="58"/>
        <v>465000</v>
      </c>
      <c r="F115" s="632">
        <f t="shared" si="49"/>
        <v>330000</v>
      </c>
      <c r="G115" s="632">
        <f t="shared" si="49"/>
        <v>228000</v>
      </c>
      <c r="H115" s="632">
        <f t="shared" si="50"/>
        <v>558000</v>
      </c>
      <c r="I115" s="632">
        <f t="shared" si="40"/>
        <v>330000</v>
      </c>
      <c r="J115" s="632">
        <f t="shared" si="41"/>
        <v>403000</v>
      </c>
      <c r="K115" s="632">
        <f t="shared" si="42"/>
        <v>733000</v>
      </c>
      <c r="L115" s="632">
        <f t="shared" si="51"/>
        <v>330000</v>
      </c>
      <c r="M115" s="632">
        <f t="shared" si="57"/>
        <v>634000</v>
      </c>
      <c r="N115" s="633">
        <f t="shared" si="52"/>
        <v>964000</v>
      </c>
      <c r="P115">
        <v>180</v>
      </c>
      <c r="Q115">
        <v>36</v>
      </c>
      <c r="R115">
        <v>3.5</v>
      </c>
      <c r="S115" s="635">
        <f t="shared" si="44"/>
        <v>175000</v>
      </c>
      <c r="T115" s="635">
        <f t="shared" si="53"/>
        <v>231000</v>
      </c>
      <c r="U115" s="635">
        <f t="shared" si="54"/>
        <v>290500</v>
      </c>
    </row>
    <row r="116" spans="1:21">
      <c r="A116" s="370"/>
      <c r="B116" s="57" t="s">
        <v>1475</v>
      </c>
      <c r="C116" s="52">
        <v>275000</v>
      </c>
      <c r="D116" s="91">
        <v>190000</v>
      </c>
      <c r="E116" s="55">
        <f t="shared" si="58"/>
        <v>465000</v>
      </c>
      <c r="F116" s="632">
        <f t="shared" si="49"/>
        <v>330000</v>
      </c>
      <c r="G116" s="632">
        <f t="shared" si="49"/>
        <v>228000</v>
      </c>
      <c r="H116" s="632">
        <f t="shared" si="50"/>
        <v>558000</v>
      </c>
      <c r="I116" s="632">
        <f t="shared" si="40"/>
        <v>330000</v>
      </c>
      <c r="J116" s="632">
        <f t="shared" si="41"/>
        <v>403000</v>
      </c>
      <c r="K116" s="632">
        <f t="shared" si="42"/>
        <v>733000</v>
      </c>
      <c r="L116" s="632">
        <f t="shared" si="51"/>
        <v>330000</v>
      </c>
      <c r="M116" s="632">
        <f t="shared" si="57"/>
        <v>634000</v>
      </c>
      <c r="N116" s="633">
        <f t="shared" si="52"/>
        <v>964000</v>
      </c>
      <c r="P116">
        <v>180</v>
      </c>
      <c r="Q116">
        <v>36</v>
      </c>
      <c r="R116">
        <v>3.5</v>
      </c>
      <c r="S116" s="635">
        <f t="shared" si="44"/>
        <v>175000</v>
      </c>
      <c r="T116" s="635">
        <f t="shared" si="53"/>
        <v>231000</v>
      </c>
      <c r="U116" s="635">
        <f t="shared" si="54"/>
        <v>290500</v>
      </c>
    </row>
    <row r="117" spans="1:21">
      <c r="A117" s="370">
        <v>6</v>
      </c>
      <c r="B117" s="57" t="s">
        <v>1476</v>
      </c>
      <c r="C117" s="52">
        <v>285000</v>
      </c>
      <c r="D117" s="91">
        <v>215000</v>
      </c>
      <c r="E117" s="55">
        <f t="shared" si="58"/>
        <v>500000</v>
      </c>
      <c r="F117" s="632">
        <f t="shared" si="49"/>
        <v>342000</v>
      </c>
      <c r="G117" s="632">
        <f t="shared" si="49"/>
        <v>258000</v>
      </c>
      <c r="H117" s="632">
        <f t="shared" si="50"/>
        <v>600000</v>
      </c>
      <c r="I117" s="632">
        <f t="shared" si="40"/>
        <v>342000</v>
      </c>
      <c r="J117" s="632">
        <f t="shared" si="41"/>
        <v>433000</v>
      </c>
      <c r="K117" s="632">
        <f t="shared" si="42"/>
        <v>775000</v>
      </c>
      <c r="L117" s="632">
        <f t="shared" si="51"/>
        <v>342000</v>
      </c>
      <c r="M117" s="632">
        <f t="shared" si="57"/>
        <v>664000</v>
      </c>
      <c r="N117" s="633">
        <f t="shared" si="52"/>
        <v>1006000</v>
      </c>
      <c r="P117">
        <v>188</v>
      </c>
      <c r="Q117">
        <v>37</v>
      </c>
      <c r="R117">
        <v>3.5</v>
      </c>
      <c r="S117" s="635">
        <f t="shared" si="44"/>
        <v>175000</v>
      </c>
      <c r="T117" s="635">
        <f t="shared" si="53"/>
        <v>231000</v>
      </c>
      <c r="U117" s="635">
        <f t="shared" si="54"/>
        <v>290500</v>
      </c>
    </row>
    <row r="118" spans="1:21">
      <c r="A118" s="370"/>
      <c r="B118" s="57" t="s">
        <v>1477</v>
      </c>
      <c r="C118" s="52">
        <v>285000</v>
      </c>
      <c r="D118" s="91">
        <v>215000</v>
      </c>
      <c r="E118" s="55">
        <f t="shared" si="58"/>
        <v>500000</v>
      </c>
      <c r="F118" s="632">
        <f t="shared" si="49"/>
        <v>342000</v>
      </c>
      <c r="G118" s="632">
        <f t="shared" si="49"/>
        <v>258000</v>
      </c>
      <c r="H118" s="632">
        <f t="shared" si="50"/>
        <v>600000</v>
      </c>
      <c r="I118" s="632">
        <f t="shared" si="40"/>
        <v>342000</v>
      </c>
      <c r="J118" s="632">
        <f t="shared" si="41"/>
        <v>433000</v>
      </c>
      <c r="K118" s="632">
        <f t="shared" si="42"/>
        <v>775000</v>
      </c>
      <c r="L118" s="632">
        <f t="shared" si="51"/>
        <v>342000</v>
      </c>
      <c r="M118" s="632">
        <f t="shared" si="57"/>
        <v>664000</v>
      </c>
      <c r="N118" s="633">
        <f t="shared" si="52"/>
        <v>1006000</v>
      </c>
      <c r="P118">
        <v>188</v>
      </c>
      <c r="Q118">
        <v>37</v>
      </c>
      <c r="R118">
        <v>3.5</v>
      </c>
      <c r="S118" s="635">
        <f t="shared" si="44"/>
        <v>175000</v>
      </c>
      <c r="T118" s="635">
        <f t="shared" si="53"/>
        <v>231000</v>
      </c>
      <c r="U118" s="635">
        <f t="shared" si="54"/>
        <v>290500</v>
      </c>
    </row>
    <row r="119" spans="1:21">
      <c r="A119" s="370"/>
      <c r="B119" s="57" t="s">
        <v>1478</v>
      </c>
      <c r="C119" s="52">
        <v>325000</v>
      </c>
      <c r="D119" s="91">
        <v>225000</v>
      </c>
      <c r="E119" s="55">
        <f t="shared" si="58"/>
        <v>550000</v>
      </c>
      <c r="F119" s="632">
        <f t="shared" si="49"/>
        <v>390000</v>
      </c>
      <c r="G119" s="632">
        <f t="shared" si="49"/>
        <v>270000</v>
      </c>
      <c r="H119" s="632">
        <f t="shared" si="50"/>
        <v>660000</v>
      </c>
      <c r="I119" s="632">
        <f t="shared" si="40"/>
        <v>390000</v>
      </c>
      <c r="J119" s="632">
        <f t="shared" si="41"/>
        <v>445000</v>
      </c>
      <c r="K119" s="632">
        <f t="shared" si="42"/>
        <v>835000</v>
      </c>
      <c r="L119" s="632">
        <f t="shared" si="51"/>
        <v>390000</v>
      </c>
      <c r="M119" s="632">
        <f t="shared" si="57"/>
        <v>676000</v>
      </c>
      <c r="N119" s="633">
        <f t="shared" si="52"/>
        <v>1066000</v>
      </c>
      <c r="P119">
        <v>210</v>
      </c>
      <c r="Q119">
        <v>42</v>
      </c>
      <c r="R119">
        <v>3.5</v>
      </c>
      <c r="S119" s="635">
        <f t="shared" si="44"/>
        <v>175000</v>
      </c>
      <c r="T119" s="635">
        <f t="shared" si="53"/>
        <v>231000</v>
      </c>
      <c r="U119" s="635">
        <f t="shared" si="54"/>
        <v>290500</v>
      </c>
    </row>
    <row r="120" spans="1:21">
      <c r="A120" s="370">
        <v>7</v>
      </c>
      <c r="B120" s="57" t="s">
        <v>1479</v>
      </c>
      <c r="C120" s="52">
        <v>275000</v>
      </c>
      <c r="D120" s="91">
        <v>225000</v>
      </c>
      <c r="E120" s="55">
        <f t="shared" si="58"/>
        <v>500000</v>
      </c>
      <c r="F120" s="632">
        <f t="shared" si="49"/>
        <v>330000</v>
      </c>
      <c r="G120" s="632">
        <f t="shared" si="49"/>
        <v>270000</v>
      </c>
      <c r="H120" s="632">
        <f t="shared" si="50"/>
        <v>600000</v>
      </c>
      <c r="I120" s="632">
        <f t="shared" si="40"/>
        <v>330000</v>
      </c>
      <c r="J120" s="632">
        <f t="shared" si="41"/>
        <v>445000</v>
      </c>
      <c r="K120" s="632">
        <f t="shared" si="42"/>
        <v>775000</v>
      </c>
      <c r="L120" s="632">
        <f t="shared" si="51"/>
        <v>330000</v>
      </c>
      <c r="M120" s="632">
        <f t="shared" si="57"/>
        <v>676000</v>
      </c>
      <c r="N120" s="633">
        <f t="shared" si="52"/>
        <v>1006000</v>
      </c>
      <c r="P120">
        <v>180</v>
      </c>
      <c r="Q120">
        <v>36</v>
      </c>
      <c r="R120">
        <v>3.5</v>
      </c>
      <c r="S120" s="635">
        <f t="shared" si="44"/>
        <v>175000</v>
      </c>
      <c r="T120" s="635">
        <f t="shared" si="53"/>
        <v>231000</v>
      </c>
      <c r="U120" s="635">
        <f t="shared" si="54"/>
        <v>290500</v>
      </c>
    </row>
    <row r="121" spans="1:21">
      <c r="A121" s="370"/>
      <c r="B121" s="57" t="s">
        <v>1480</v>
      </c>
      <c r="C121" s="52">
        <v>300000</v>
      </c>
      <c r="D121" s="91">
        <v>230000</v>
      </c>
      <c r="E121" s="55">
        <f t="shared" si="58"/>
        <v>530000</v>
      </c>
      <c r="F121" s="632">
        <f t="shared" si="49"/>
        <v>360000</v>
      </c>
      <c r="G121" s="632">
        <f t="shared" si="49"/>
        <v>276000</v>
      </c>
      <c r="H121" s="632">
        <f t="shared" si="50"/>
        <v>636000</v>
      </c>
      <c r="I121" s="632">
        <f t="shared" si="40"/>
        <v>360000</v>
      </c>
      <c r="J121" s="632">
        <f t="shared" si="41"/>
        <v>451000</v>
      </c>
      <c r="K121" s="632">
        <f t="shared" si="42"/>
        <v>811000</v>
      </c>
      <c r="L121" s="632">
        <f t="shared" si="51"/>
        <v>360000</v>
      </c>
      <c r="M121" s="632">
        <f t="shared" si="57"/>
        <v>682000</v>
      </c>
      <c r="N121" s="633">
        <f t="shared" si="52"/>
        <v>1042000</v>
      </c>
      <c r="P121">
        <v>192</v>
      </c>
      <c r="Q121">
        <v>38</v>
      </c>
      <c r="R121">
        <v>3.5</v>
      </c>
      <c r="S121" s="635">
        <f t="shared" si="44"/>
        <v>175000</v>
      </c>
      <c r="T121" s="635">
        <f t="shared" si="53"/>
        <v>231000</v>
      </c>
      <c r="U121" s="635">
        <f t="shared" si="54"/>
        <v>290500</v>
      </c>
    </row>
    <row r="122" spans="1:21">
      <c r="A122" s="370"/>
      <c r="B122" s="57" t="s">
        <v>1481</v>
      </c>
      <c r="C122" s="52">
        <v>300000</v>
      </c>
      <c r="D122" s="91">
        <v>230000</v>
      </c>
      <c r="E122" s="55">
        <f t="shared" si="58"/>
        <v>530000</v>
      </c>
      <c r="F122" s="632">
        <f t="shared" si="49"/>
        <v>360000</v>
      </c>
      <c r="G122" s="632">
        <f t="shared" si="49"/>
        <v>276000</v>
      </c>
      <c r="H122" s="632">
        <f t="shared" si="50"/>
        <v>636000</v>
      </c>
      <c r="I122" s="632">
        <f t="shared" ref="I122:I185" si="59">C122*1.2</f>
        <v>360000</v>
      </c>
      <c r="J122" s="632">
        <f t="shared" ref="J122:J185" si="60">G122+R122*50000</f>
        <v>451000</v>
      </c>
      <c r="K122" s="632">
        <f t="shared" ref="K122:K185" si="61">+J122+I122</f>
        <v>811000</v>
      </c>
      <c r="L122" s="632">
        <f t="shared" si="51"/>
        <v>360000</v>
      </c>
      <c r="M122" s="632">
        <f t="shared" si="57"/>
        <v>682000</v>
      </c>
      <c r="N122" s="633">
        <f t="shared" si="52"/>
        <v>1042000</v>
      </c>
      <c r="P122">
        <v>192</v>
      </c>
      <c r="Q122">
        <v>38</v>
      </c>
      <c r="R122">
        <v>3.5</v>
      </c>
      <c r="S122" s="635">
        <f t="shared" ref="S122:S185" si="62">+R122*50000</f>
        <v>175000</v>
      </c>
      <c r="T122" s="635">
        <f t="shared" si="53"/>
        <v>231000</v>
      </c>
      <c r="U122" s="635">
        <f t="shared" si="54"/>
        <v>290500</v>
      </c>
    </row>
    <row r="123" spans="1:21">
      <c r="A123" s="370">
        <v>8</v>
      </c>
      <c r="B123" s="57" t="s">
        <v>1482</v>
      </c>
      <c r="C123" s="52">
        <v>300000</v>
      </c>
      <c r="D123" s="91">
        <v>200000</v>
      </c>
      <c r="E123" s="55">
        <f t="shared" si="58"/>
        <v>500000</v>
      </c>
      <c r="F123" s="632">
        <f t="shared" si="49"/>
        <v>360000</v>
      </c>
      <c r="G123" s="632">
        <f t="shared" si="49"/>
        <v>240000</v>
      </c>
      <c r="H123" s="632">
        <f t="shared" si="50"/>
        <v>600000</v>
      </c>
      <c r="I123" s="632">
        <f t="shared" si="59"/>
        <v>360000</v>
      </c>
      <c r="J123" s="632">
        <f t="shared" si="60"/>
        <v>415000</v>
      </c>
      <c r="K123" s="632">
        <f t="shared" si="61"/>
        <v>775000</v>
      </c>
      <c r="L123" s="632">
        <f t="shared" si="51"/>
        <v>360000</v>
      </c>
      <c r="M123" s="632">
        <f t="shared" si="57"/>
        <v>646000</v>
      </c>
      <c r="N123" s="633">
        <f t="shared" si="52"/>
        <v>1006000</v>
      </c>
      <c r="P123">
        <v>186</v>
      </c>
      <c r="Q123">
        <v>37</v>
      </c>
      <c r="R123">
        <v>3.5</v>
      </c>
      <c r="S123" s="635">
        <f t="shared" si="62"/>
        <v>175000</v>
      </c>
      <c r="T123" s="635">
        <f t="shared" si="53"/>
        <v>231000</v>
      </c>
      <c r="U123" s="635">
        <f t="shared" si="54"/>
        <v>290500</v>
      </c>
    </row>
    <row r="124" spans="1:21">
      <c r="A124" s="370"/>
      <c r="B124" s="57" t="s">
        <v>1483</v>
      </c>
      <c r="C124" s="52">
        <v>300000</v>
      </c>
      <c r="D124" s="91">
        <v>230000</v>
      </c>
      <c r="E124" s="55">
        <f t="shared" si="58"/>
        <v>530000</v>
      </c>
      <c r="F124" s="632">
        <f t="shared" si="49"/>
        <v>360000</v>
      </c>
      <c r="G124" s="632">
        <f t="shared" si="49"/>
        <v>276000</v>
      </c>
      <c r="H124" s="632">
        <f t="shared" si="50"/>
        <v>636000</v>
      </c>
      <c r="I124" s="632">
        <f t="shared" si="59"/>
        <v>360000</v>
      </c>
      <c r="J124" s="632">
        <f t="shared" si="60"/>
        <v>451000</v>
      </c>
      <c r="K124" s="632">
        <f t="shared" si="61"/>
        <v>811000</v>
      </c>
      <c r="L124" s="632">
        <f t="shared" si="51"/>
        <v>360000</v>
      </c>
      <c r="M124" s="632">
        <f t="shared" si="57"/>
        <v>682000</v>
      </c>
      <c r="N124" s="633">
        <f t="shared" si="52"/>
        <v>1042000</v>
      </c>
      <c r="P124">
        <v>202</v>
      </c>
      <c r="Q124">
        <v>40</v>
      </c>
      <c r="R124">
        <v>3.5</v>
      </c>
      <c r="S124" s="635">
        <f t="shared" si="62"/>
        <v>175000</v>
      </c>
      <c r="T124" s="635">
        <f t="shared" si="53"/>
        <v>231000</v>
      </c>
      <c r="U124" s="635">
        <f t="shared" si="54"/>
        <v>290500</v>
      </c>
    </row>
    <row r="125" spans="1:21">
      <c r="A125" s="370"/>
      <c r="B125" s="57" t="s">
        <v>1484</v>
      </c>
      <c r="C125" s="52">
        <v>300000</v>
      </c>
      <c r="D125" s="91">
        <v>225000</v>
      </c>
      <c r="E125" s="55">
        <f t="shared" si="58"/>
        <v>525000</v>
      </c>
      <c r="F125" s="632">
        <f t="shared" si="49"/>
        <v>360000</v>
      </c>
      <c r="G125" s="632">
        <f t="shared" si="49"/>
        <v>270000</v>
      </c>
      <c r="H125" s="632">
        <f t="shared" si="50"/>
        <v>630000</v>
      </c>
      <c r="I125" s="632">
        <f t="shared" si="59"/>
        <v>360000</v>
      </c>
      <c r="J125" s="632">
        <f t="shared" si="60"/>
        <v>445000</v>
      </c>
      <c r="K125" s="632">
        <f t="shared" si="61"/>
        <v>805000</v>
      </c>
      <c r="L125" s="632">
        <f t="shared" si="51"/>
        <v>360000</v>
      </c>
      <c r="M125" s="632">
        <f t="shared" si="57"/>
        <v>676000</v>
      </c>
      <c r="N125" s="633">
        <f t="shared" si="52"/>
        <v>1036000</v>
      </c>
      <c r="P125">
        <v>200</v>
      </c>
      <c r="Q125">
        <v>40</v>
      </c>
      <c r="R125">
        <v>3.5</v>
      </c>
      <c r="S125" s="635">
        <f t="shared" si="62"/>
        <v>175000</v>
      </c>
      <c r="T125" s="635">
        <f t="shared" si="53"/>
        <v>231000</v>
      </c>
      <c r="U125" s="635">
        <f t="shared" si="54"/>
        <v>290500</v>
      </c>
    </row>
    <row r="126" spans="1:21">
      <c r="A126" s="370">
        <v>9</v>
      </c>
      <c r="B126" s="57" t="s">
        <v>1485</v>
      </c>
      <c r="C126" s="52">
        <v>300000</v>
      </c>
      <c r="D126" s="91">
        <v>200000</v>
      </c>
      <c r="E126" s="55">
        <f t="shared" si="58"/>
        <v>500000</v>
      </c>
      <c r="F126" s="632">
        <f t="shared" si="49"/>
        <v>360000</v>
      </c>
      <c r="G126" s="632">
        <f t="shared" si="49"/>
        <v>240000</v>
      </c>
      <c r="H126" s="632">
        <f t="shared" si="50"/>
        <v>600000</v>
      </c>
      <c r="I126" s="632">
        <f t="shared" si="59"/>
        <v>360000</v>
      </c>
      <c r="J126" s="632">
        <f t="shared" si="60"/>
        <v>415000</v>
      </c>
      <c r="K126" s="632">
        <f t="shared" si="61"/>
        <v>775000</v>
      </c>
      <c r="L126" s="632">
        <f t="shared" si="51"/>
        <v>360000</v>
      </c>
      <c r="M126" s="632">
        <f t="shared" si="57"/>
        <v>646000</v>
      </c>
      <c r="N126" s="633">
        <f t="shared" si="52"/>
        <v>1006000</v>
      </c>
      <c r="P126">
        <v>190</v>
      </c>
      <c r="Q126">
        <v>38</v>
      </c>
      <c r="R126">
        <v>3.5</v>
      </c>
      <c r="S126" s="635">
        <f t="shared" si="62"/>
        <v>175000</v>
      </c>
      <c r="T126" s="635">
        <f t="shared" si="53"/>
        <v>231000</v>
      </c>
      <c r="U126" s="635">
        <f t="shared" si="54"/>
        <v>290500</v>
      </c>
    </row>
    <row r="127" spans="1:21">
      <c r="A127" s="370"/>
      <c r="B127" s="57" t="s">
        <v>1486</v>
      </c>
      <c r="C127" s="52">
        <v>300000</v>
      </c>
      <c r="D127" s="91">
        <v>225000</v>
      </c>
      <c r="E127" s="55">
        <f t="shared" si="58"/>
        <v>525000</v>
      </c>
      <c r="F127" s="632">
        <f t="shared" si="49"/>
        <v>360000</v>
      </c>
      <c r="G127" s="632">
        <f t="shared" si="49"/>
        <v>270000</v>
      </c>
      <c r="H127" s="632">
        <f t="shared" si="50"/>
        <v>630000</v>
      </c>
      <c r="I127" s="632">
        <f t="shared" si="59"/>
        <v>360000</v>
      </c>
      <c r="J127" s="632">
        <f t="shared" si="60"/>
        <v>445000</v>
      </c>
      <c r="K127" s="632">
        <f t="shared" si="61"/>
        <v>805000</v>
      </c>
      <c r="L127" s="632">
        <f t="shared" si="51"/>
        <v>360000</v>
      </c>
      <c r="M127" s="632">
        <f t="shared" si="57"/>
        <v>676000</v>
      </c>
      <c r="N127" s="633">
        <f t="shared" si="52"/>
        <v>1036000</v>
      </c>
      <c r="P127">
        <v>198</v>
      </c>
      <c r="Q127">
        <v>39</v>
      </c>
      <c r="R127">
        <v>3.5</v>
      </c>
      <c r="S127" s="635">
        <f t="shared" si="62"/>
        <v>175000</v>
      </c>
      <c r="T127" s="635">
        <f t="shared" si="53"/>
        <v>231000</v>
      </c>
      <c r="U127" s="635">
        <f t="shared" si="54"/>
        <v>290500</v>
      </c>
    </row>
    <row r="128" spans="1:21">
      <c r="A128" s="370"/>
      <c r="B128" s="57" t="s">
        <v>1487</v>
      </c>
      <c r="C128" s="52">
        <v>300000</v>
      </c>
      <c r="D128" s="91">
        <v>225000</v>
      </c>
      <c r="E128" s="55">
        <f t="shared" si="58"/>
        <v>525000</v>
      </c>
      <c r="F128" s="632">
        <f t="shared" si="49"/>
        <v>360000</v>
      </c>
      <c r="G128" s="632">
        <f t="shared" si="49"/>
        <v>270000</v>
      </c>
      <c r="H128" s="632">
        <f t="shared" si="50"/>
        <v>630000</v>
      </c>
      <c r="I128" s="632">
        <f t="shared" si="59"/>
        <v>360000</v>
      </c>
      <c r="J128" s="632">
        <f t="shared" si="60"/>
        <v>445000</v>
      </c>
      <c r="K128" s="632">
        <f t="shared" si="61"/>
        <v>805000</v>
      </c>
      <c r="L128" s="632">
        <f t="shared" si="51"/>
        <v>360000</v>
      </c>
      <c r="M128" s="632">
        <f t="shared" si="57"/>
        <v>676000</v>
      </c>
      <c r="N128" s="633">
        <f t="shared" si="52"/>
        <v>1036000</v>
      </c>
      <c r="P128">
        <v>196</v>
      </c>
      <c r="Q128">
        <v>39</v>
      </c>
      <c r="R128">
        <v>3.5</v>
      </c>
      <c r="S128" s="635">
        <f t="shared" si="62"/>
        <v>175000</v>
      </c>
      <c r="T128" s="635">
        <f t="shared" si="53"/>
        <v>231000</v>
      </c>
      <c r="U128" s="635">
        <f t="shared" si="54"/>
        <v>290500</v>
      </c>
    </row>
    <row r="129" spans="1:21">
      <c r="A129" s="370"/>
      <c r="B129" s="57"/>
      <c r="C129" s="52"/>
      <c r="D129" s="91"/>
      <c r="E129" s="55"/>
      <c r="F129" s="632"/>
      <c r="G129" s="632"/>
      <c r="H129" s="632"/>
      <c r="I129" s="632"/>
      <c r="J129" s="632"/>
      <c r="K129" s="632"/>
      <c r="L129" s="632"/>
      <c r="M129" s="632"/>
      <c r="N129" s="633"/>
      <c r="S129" s="635"/>
      <c r="T129" s="635">
        <f t="shared" si="53"/>
        <v>0</v>
      </c>
      <c r="U129" s="635">
        <f t="shared" si="54"/>
        <v>0</v>
      </c>
    </row>
    <row r="130" spans="1:21">
      <c r="A130" s="370" t="s">
        <v>92</v>
      </c>
      <c r="B130" s="57" t="s">
        <v>1488</v>
      </c>
      <c r="C130" s="52"/>
      <c r="D130" s="91"/>
      <c r="E130" s="55"/>
      <c r="F130" s="632"/>
      <c r="G130" s="632"/>
      <c r="H130" s="632"/>
      <c r="I130" s="632"/>
      <c r="J130" s="632"/>
      <c r="K130" s="632"/>
      <c r="L130" s="632"/>
      <c r="M130" s="632"/>
      <c r="N130" s="633"/>
      <c r="S130" s="635"/>
      <c r="T130" s="635">
        <f t="shared" si="53"/>
        <v>0</v>
      </c>
      <c r="U130" s="635">
        <f t="shared" si="54"/>
        <v>0</v>
      </c>
    </row>
    <row r="131" spans="1:21">
      <c r="A131" s="370">
        <v>1</v>
      </c>
      <c r="B131" s="57" t="s">
        <v>1489</v>
      </c>
      <c r="C131" s="52">
        <v>225000</v>
      </c>
      <c r="D131" s="91">
        <v>175000</v>
      </c>
      <c r="E131" s="55">
        <f t="shared" si="58"/>
        <v>400000</v>
      </c>
      <c r="F131" s="632">
        <f t="shared" si="49"/>
        <v>270000</v>
      </c>
      <c r="G131" s="632">
        <f t="shared" si="49"/>
        <v>210000</v>
      </c>
      <c r="H131" s="632">
        <f t="shared" si="50"/>
        <v>480000</v>
      </c>
      <c r="I131" s="632">
        <f t="shared" si="59"/>
        <v>270000</v>
      </c>
      <c r="J131" s="632">
        <f t="shared" si="60"/>
        <v>335000</v>
      </c>
      <c r="K131" s="632">
        <f t="shared" si="61"/>
        <v>605000</v>
      </c>
      <c r="L131" s="632">
        <f t="shared" si="51"/>
        <v>270000</v>
      </c>
      <c r="M131" s="632">
        <f t="shared" ref="M131:M154" si="63">G131+R131*66000++R131*50000</f>
        <v>500000</v>
      </c>
      <c r="N131" s="633">
        <f t="shared" si="52"/>
        <v>770000</v>
      </c>
      <c r="P131">
        <v>140</v>
      </c>
      <c r="Q131">
        <v>28</v>
      </c>
      <c r="R131">
        <v>2.5</v>
      </c>
      <c r="S131" s="635">
        <f t="shared" si="62"/>
        <v>125000</v>
      </c>
      <c r="T131" s="635">
        <f t="shared" si="53"/>
        <v>165000</v>
      </c>
      <c r="U131" s="635">
        <f t="shared" si="54"/>
        <v>207500</v>
      </c>
    </row>
    <row r="132" spans="1:21">
      <c r="A132" s="370"/>
      <c r="B132" s="57" t="s">
        <v>1490</v>
      </c>
      <c r="C132" s="52">
        <v>235000</v>
      </c>
      <c r="D132" s="91">
        <v>165000</v>
      </c>
      <c r="E132" s="55">
        <f t="shared" si="58"/>
        <v>400000</v>
      </c>
      <c r="F132" s="632">
        <f t="shared" si="49"/>
        <v>282000</v>
      </c>
      <c r="G132" s="632">
        <f t="shared" si="49"/>
        <v>198000</v>
      </c>
      <c r="H132" s="632">
        <f t="shared" si="50"/>
        <v>480000</v>
      </c>
      <c r="I132" s="632">
        <f t="shared" si="59"/>
        <v>282000</v>
      </c>
      <c r="J132" s="632">
        <f t="shared" si="60"/>
        <v>348000</v>
      </c>
      <c r="K132" s="632">
        <f t="shared" si="61"/>
        <v>630000</v>
      </c>
      <c r="L132" s="632">
        <f t="shared" si="51"/>
        <v>282000</v>
      </c>
      <c r="M132" s="632">
        <f t="shared" si="63"/>
        <v>546000</v>
      </c>
      <c r="N132" s="633">
        <f t="shared" si="52"/>
        <v>828000</v>
      </c>
      <c r="P132">
        <v>152</v>
      </c>
      <c r="Q132">
        <v>30</v>
      </c>
      <c r="R132">
        <v>3</v>
      </c>
      <c r="S132" s="635">
        <f t="shared" si="62"/>
        <v>150000</v>
      </c>
      <c r="T132" s="635">
        <f t="shared" si="53"/>
        <v>198000</v>
      </c>
      <c r="U132" s="635">
        <f t="shared" si="54"/>
        <v>249000</v>
      </c>
    </row>
    <row r="133" spans="1:21">
      <c r="A133" s="370"/>
      <c r="B133" s="57" t="s">
        <v>1491</v>
      </c>
      <c r="C133" s="52">
        <v>235000</v>
      </c>
      <c r="D133" s="91">
        <v>165000</v>
      </c>
      <c r="E133" s="55">
        <f t="shared" si="58"/>
        <v>400000</v>
      </c>
      <c r="F133" s="632">
        <f t="shared" si="49"/>
        <v>282000</v>
      </c>
      <c r="G133" s="632">
        <f t="shared" si="49"/>
        <v>198000</v>
      </c>
      <c r="H133" s="632">
        <f t="shared" si="50"/>
        <v>480000</v>
      </c>
      <c r="I133" s="632">
        <f t="shared" si="59"/>
        <v>282000</v>
      </c>
      <c r="J133" s="632">
        <f t="shared" si="60"/>
        <v>323000</v>
      </c>
      <c r="K133" s="632">
        <f t="shared" si="61"/>
        <v>605000</v>
      </c>
      <c r="L133" s="632">
        <f t="shared" si="51"/>
        <v>282000</v>
      </c>
      <c r="M133" s="632">
        <f t="shared" si="63"/>
        <v>488000</v>
      </c>
      <c r="N133" s="633">
        <f t="shared" si="52"/>
        <v>770000</v>
      </c>
      <c r="P133">
        <v>150</v>
      </c>
      <c r="Q133">
        <v>30</v>
      </c>
      <c r="R133">
        <v>2.5</v>
      </c>
      <c r="S133" s="635">
        <f t="shared" si="62"/>
        <v>125000</v>
      </c>
      <c r="T133" s="635">
        <f t="shared" si="53"/>
        <v>165000</v>
      </c>
      <c r="U133" s="635">
        <f t="shared" si="54"/>
        <v>207500</v>
      </c>
    </row>
    <row r="134" spans="1:21">
      <c r="A134" s="370">
        <v>2</v>
      </c>
      <c r="B134" s="57" t="s">
        <v>1492</v>
      </c>
      <c r="C134" s="52">
        <v>225000</v>
      </c>
      <c r="D134" s="91">
        <v>175000</v>
      </c>
      <c r="E134" s="55">
        <f t="shared" si="58"/>
        <v>400000</v>
      </c>
      <c r="F134" s="632">
        <f t="shared" si="49"/>
        <v>270000</v>
      </c>
      <c r="G134" s="632">
        <f t="shared" si="49"/>
        <v>210000</v>
      </c>
      <c r="H134" s="632">
        <f t="shared" si="50"/>
        <v>480000</v>
      </c>
      <c r="I134" s="632">
        <f t="shared" si="59"/>
        <v>270000</v>
      </c>
      <c r="J134" s="632">
        <f t="shared" si="60"/>
        <v>335000</v>
      </c>
      <c r="K134" s="632">
        <f t="shared" si="61"/>
        <v>605000</v>
      </c>
      <c r="L134" s="632">
        <f t="shared" si="51"/>
        <v>270000</v>
      </c>
      <c r="M134" s="632">
        <f t="shared" si="63"/>
        <v>500000</v>
      </c>
      <c r="N134" s="633">
        <f t="shared" si="52"/>
        <v>770000</v>
      </c>
      <c r="P134">
        <v>130</v>
      </c>
      <c r="Q134">
        <v>26</v>
      </c>
      <c r="R134">
        <v>2.5</v>
      </c>
      <c r="S134" s="635">
        <f t="shared" si="62"/>
        <v>125000</v>
      </c>
      <c r="T134" s="635">
        <f t="shared" si="53"/>
        <v>165000</v>
      </c>
      <c r="U134" s="635">
        <f t="shared" si="54"/>
        <v>207500</v>
      </c>
    </row>
    <row r="135" spans="1:21">
      <c r="A135" s="370"/>
      <c r="B135" s="57" t="s">
        <v>1493</v>
      </c>
      <c r="C135" s="52">
        <v>235000</v>
      </c>
      <c r="D135" s="91">
        <v>165000</v>
      </c>
      <c r="E135" s="55">
        <f t="shared" si="58"/>
        <v>400000</v>
      </c>
      <c r="F135" s="632">
        <f t="shared" si="49"/>
        <v>282000</v>
      </c>
      <c r="G135" s="632">
        <f t="shared" si="49"/>
        <v>198000</v>
      </c>
      <c r="H135" s="632">
        <f t="shared" si="50"/>
        <v>480000</v>
      </c>
      <c r="I135" s="632">
        <f t="shared" si="59"/>
        <v>282000</v>
      </c>
      <c r="J135" s="632">
        <f t="shared" si="60"/>
        <v>348000</v>
      </c>
      <c r="K135" s="632">
        <f t="shared" si="61"/>
        <v>630000</v>
      </c>
      <c r="L135" s="632">
        <f t="shared" si="51"/>
        <v>282000</v>
      </c>
      <c r="M135" s="632">
        <f t="shared" si="63"/>
        <v>546000</v>
      </c>
      <c r="N135" s="633">
        <f t="shared" si="52"/>
        <v>828000</v>
      </c>
      <c r="P135">
        <v>148</v>
      </c>
      <c r="Q135">
        <v>29</v>
      </c>
      <c r="R135">
        <v>3</v>
      </c>
      <c r="S135" s="635">
        <f t="shared" si="62"/>
        <v>150000</v>
      </c>
      <c r="T135" s="635">
        <f t="shared" si="53"/>
        <v>198000</v>
      </c>
      <c r="U135" s="635">
        <f t="shared" si="54"/>
        <v>249000</v>
      </c>
    </row>
    <row r="136" spans="1:21">
      <c r="A136" s="370"/>
      <c r="B136" s="57" t="s">
        <v>1494</v>
      </c>
      <c r="C136" s="52">
        <v>225000</v>
      </c>
      <c r="D136" s="91">
        <v>175000</v>
      </c>
      <c r="E136" s="55">
        <f t="shared" si="58"/>
        <v>400000</v>
      </c>
      <c r="F136" s="632">
        <f t="shared" si="49"/>
        <v>270000</v>
      </c>
      <c r="G136" s="632">
        <f t="shared" si="49"/>
        <v>210000</v>
      </c>
      <c r="H136" s="632">
        <f t="shared" si="50"/>
        <v>480000</v>
      </c>
      <c r="I136" s="632">
        <f t="shared" si="59"/>
        <v>270000</v>
      </c>
      <c r="J136" s="632">
        <f t="shared" si="60"/>
        <v>335000</v>
      </c>
      <c r="K136" s="632">
        <f t="shared" si="61"/>
        <v>605000</v>
      </c>
      <c r="L136" s="632">
        <f t="shared" si="51"/>
        <v>270000</v>
      </c>
      <c r="M136" s="632">
        <f t="shared" si="63"/>
        <v>500000</v>
      </c>
      <c r="N136" s="633">
        <f t="shared" si="52"/>
        <v>770000</v>
      </c>
      <c r="P136">
        <v>136</v>
      </c>
      <c r="Q136">
        <v>27</v>
      </c>
      <c r="R136">
        <v>2.5</v>
      </c>
      <c r="S136" s="635">
        <f t="shared" si="62"/>
        <v>125000</v>
      </c>
      <c r="T136" s="635">
        <f t="shared" si="53"/>
        <v>165000</v>
      </c>
      <c r="U136" s="635">
        <f t="shared" si="54"/>
        <v>207500</v>
      </c>
    </row>
    <row r="137" spans="1:21">
      <c r="A137" s="370">
        <v>3</v>
      </c>
      <c r="B137" s="57" t="s">
        <v>1495</v>
      </c>
      <c r="C137" s="52">
        <v>255000</v>
      </c>
      <c r="D137" s="91">
        <v>170000</v>
      </c>
      <c r="E137" s="55">
        <f t="shared" si="58"/>
        <v>425000</v>
      </c>
      <c r="F137" s="632">
        <f t="shared" si="49"/>
        <v>306000</v>
      </c>
      <c r="G137" s="632">
        <f t="shared" si="49"/>
        <v>204000</v>
      </c>
      <c r="H137" s="632">
        <f t="shared" si="50"/>
        <v>510000</v>
      </c>
      <c r="I137" s="632">
        <f t="shared" si="59"/>
        <v>306000</v>
      </c>
      <c r="J137" s="632">
        <f t="shared" si="60"/>
        <v>354000</v>
      </c>
      <c r="K137" s="632">
        <f t="shared" si="61"/>
        <v>660000</v>
      </c>
      <c r="L137" s="632">
        <f t="shared" si="51"/>
        <v>306000</v>
      </c>
      <c r="M137" s="632">
        <f t="shared" si="63"/>
        <v>552000</v>
      </c>
      <c r="N137" s="633">
        <f t="shared" si="52"/>
        <v>858000</v>
      </c>
      <c r="P137">
        <v>164</v>
      </c>
      <c r="Q137">
        <v>32</v>
      </c>
      <c r="R137">
        <v>3</v>
      </c>
      <c r="S137" s="635">
        <f t="shared" si="62"/>
        <v>150000</v>
      </c>
      <c r="T137" s="635">
        <f t="shared" si="53"/>
        <v>198000</v>
      </c>
      <c r="U137" s="635">
        <f t="shared" si="54"/>
        <v>249000</v>
      </c>
    </row>
    <row r="138" spans="1:21">
      <c r="A138" s="370"/>
      <c r="B138" s="57" t="s">
        <v>1496</v>
      </c>
      <c r="C138" s="52">
        <v>270000</v>
      </c>
      <c r="D138" s="91">
        <v>180000</v>
      </c>
      <c r="E138" s="55">
        <f t="shared" si="58"/>
        <v>450000</v>
      </c>
      <c r="F138" s="632">
        <f t="shared" si="49"/>
        <v>324000</v>
      </c>
      <c r="G138" s="632">
        <f t="shared" si="49"/>
        <v>216000</v>
      </c>
      <c r="H138" s="632">
        <f t="shared" si="50"/>
        <v>540000</v>
      </c>
      <c r="I138" s="632">
        <f t="shared" si="59"/>
        <v>324000</v>
      </c>
      <c r="J138" s="632">
        <f t="shared" si="60"/>
        <v>366000</v>
      </c>
      <c r="K138" s="632">
        <f t="shared" si="61"/>
        <v>690000</v>
      </c>
      <c r="L138" s="632">
        <f t="shared" si="51"/>
        <v>324000</v>
      </c>
      <c r="M138" s="632">
        <f t="shared" si="63"/>
        <v>564000</v>
      </c>
      <c r="N138" s="633">
        <f t="shared" si="52"/>
        <v>888000</v>
      </c>
      <c r="P138">
        <v>174</v>
      </c>
      <c r="Q138">
        <v>34</v>
      </c>
      <c r="R138">
        <v>3</v>
      </c>
      <c r="S138" s="635">
        <f t="shared" si="62"/>
        <v>150000</v>
      </c>
      <c r="T138" s="635">
        <f t="shared" si="53"/>
        <v>198000</v>
      </c>
      <c r="U138" s="635">
        <f t="shared" si="54"/>
        <v>249000</v>
      </c>
    </row>
    <row r="139" spans="1:21">
      <c r="A139" s="370"/>
      <c r="B139" s="57" t="s">
        <v>1497</v>
      </c>
      <c r="C139" s="52">
        <v>270000</v>
      </c>
      <c r="D139" s="91">
        <v>180000</v>
      </c>
      <c r="E139" s="55">
        <f t="shared" si="58"/>
        <v>450000</v>
      </c>
      <c r="F139" s="632">
        <f t="shared" si="49"/>
        <v>324000</v>
      </c>
      <c r="G139" s="632">
        <f t="shared" si="49"/>
        <v>216000</v>
      </c>
      <c r="H139" s="632">
        <f t="shared" si="50"/>
        <v>540000</v>
      </c>
      <c r="I139" s="632">
        <f t="shared" si="59"/>
        <v>324000</v>
      </c>
      <c r="J139" s="632">
        <f t="shared" si="60"/>
        <v>391000</v>
      </c>
      <c r="K139" s="632">
        <f t="shared" si="61"/>
        <v>715000</v>
      </c>
      <c r="L139" s="632">
        <f t="shared" si="51"/>
        <v>324000</v>
      </c>
      <c r="M139" s="632">
        <f t="shared" si="63"/>
        <v>622000</v>
      </c>
      <c r="N139" s="633">
        <f t="shared" si="52"/>
        <v>946000</v>
      </c>
      <c r="P139">
        <v>174</v>
      </c>
      <c r="Q139">
        <v>34</v>
      </c>
      <c r="R139">
        <v>3.5</v>
      </c>
      <c r="S139" s="635">
        <f t="shared" si="62"/>
        <v>175000</v>
      </c>
      <c r="T139" s="635">
        <f t="shared" si="53"/>
        <v>231000</v>
      </c>
      <c r="U139" s="635">
        <f t="shared" si="54"/>
        <v>290500</v>
      </c>
    </row>
    <row r="140" spans="1:21">
      <c r="A140" s="370">
        <v>4</v>
      </c>
      <c r="B140" s="57" t="s">
        <v>1498</v>
      </c>
      <c r="C140" s="52">
        <v>270000</v>
      </c>
      <c r="D140" s="91">
        <v>180000</v>
      </c>
      <c r="E140" s="55">
        <f t="shared" si="58"/>
        <v>450000</v>
      </c>
      <c r="F140" s="632">
        <f t="shared" si="49"/>
        <v>324000</v>
      </c>
      <c r="G140" s="632">
        <f t="shared" si="49"/>
        <v>216000</v>
      </c>
      <c r="H140" s="632">
        <f t="shared" si="50"/>
        <v>540000</v>
      </c>
      <c r="I140" s="632">
        <f t="shared" si="59"/>
        <v>324000</v>
      </c>
      <c r="J140" s="632">
        <f t="shared" si="60"/>
        <v>391000</v>
      </c>
      <c r="K140" s="632">
        <f t="shared" si="61"/>
        <v>715000</v>
      </c>
      <c r="L140" s="632">
        <f t="shared" si="51"/>
        <v>324000</v>
      </c>
      <c r="M140" s="632">
        <f t="shared" si="63"/>
        <v>622000</v>
      </c>
      <c r="N140" s="633">
        <f t="shared" si="52"/>
        <v>946000</v>
      </c>
      <c r="P140">
        <v>174</v>
      </c>
      <c r="Q140">
        <v>34</v>
      </c>
      <c r="R140">
        <v>3.5</v>
      </c>
      <c r="S140" s="635">
        <f t="shared" si="62"/>
        <v>175000</v>
      </c>
      <c r="T140" s="635">
        <f t="shared" si="53"/>
        <v>231000</v>
      </c>
      <c r="U140" s="635">
        <f t="shared" si="54"/>
        <v>290500</v>
      </c>
    </row>
    <row r="141" spans="1:21">
      <c r="A141" s="370"/>
      <c r="B141" s="57" t="s">
        <v>1499</v>
      </c>
      <c r="C141" s="52">
        <v>285000</v>
      </c>
      <c r="D141" s="91">
        <v>215000</v>
      </c>
      <c r="E141" s="55">
        <f t="shared" si="58"/>
        <v>500000</v>
      </c>
      <c r="F141" s="632">
        <f t="shared" si="49"/>
        <v>342000</v>
      </c>
      <c r="G141" s="632">
        <f t="shared" si="49"/>
        <v>258000</v>
      </c>
      <c r="H141" s="632">
        <f t="shared" si="50"/>
        <v>600000</v>
      </c>
      <c r="I141" s="632">
        <f t="shared" si="59"/>
        <v>342000</v>
      </c>
      <c r="J141" s="632">
        <f t="shared" si="60"/>
        <v>433000</v>
      </c>
      <c r="K141" s="632">
        <f t="shared" si="61"/>
        <v>775000</v>
      </c>
      <c r="L141" s="632">
        <f t="shared" si="51"/>
        <v>342000</v>
      </c>
      <c r="M141" s="632">
        <f t="shared" si="63"/>
        <v>664000</v>
      </c>
      <c r="N141" s="633">
        <f t="shared" si="52"/>
        <v>1006000</v>
      </c>
      <c r="P141">
        <v>190</v>
      </c>
      <c r="Q141">
        <v>38</v>
      </c>
      <c r="R141">
        <v>3.5</v>
      </c>
      <c r="S141" s="635">
        <f t="shared" si="62"/>
        <v>175000</v>
      </c>
      <c r="T141" s="635">
        <f t="shared" si="53"/>
        <v>231000</v>
      </c>
      <c r="U141" s="635">
        <f t="shared" si="54"/>
        <v>290500</v>
      </c>
    </row>
    <row r="142" spans="1:21">
      <c r="A142" s="370"/>
      <c r="B142" s="57" t="s">
        <v>1499</v>
      </c>
      <c r="C142" s="52">
        <v>285000</v>
      </c>
      <c r="D142" s="91">
        <v>215000</v>
      </c>
      <c r="E142" s="55">
        <f t="shared" si="58"/>
        <v>500000</v>
      </c>
      <c r="F142" s="632">
        <f t="shared" ref="F142:G205" si="64">C142*1.2</f>
        <v>342000</v>
      </c>
      <c r="G142" s="632">
        <f t="shared" si="64"/>
        <v>258000</v>
      </c>
      <c r="H142" s="632">
        <f t="shared" ref="H142:H205" si="65">+E142*1.2</f>
        <v>600000</v>
      </c>
      <c r="I142" s="632">
        <f t="shared" si="59"/>
        <v>342000</v>
      </c>
      <c r="J142" s="632">
        <f t="shared" si="60"/>
        <v>433000</v>
      </c>
      <c r="K142" s="632">
        <f t="shared" si="61"/>
        <v>775000</v>
      </c>
      <c r="L142" s="632">
        <f t="shared" ref="L142:L205" si="66">C142*1.2</f>
        <v>342000</v>
      </c>
      <c r="M142" s="632">
        <f t="shared" si="63"/>
        <v>664000</v>
      </c>
      <c r="N142" s="633">
        <f t="shared" ref="N142:N205" si="67">+L142+M142</f>
        <v>1006000</v>
      </c>
      <c r="P142">
        <v>188</v>
      </c>
      <c r="Q142">
        <v>37</v>
      </c>
      <c r="R142">
        <v>3.5</v>
      </c>
      <c r="S142" s="635">
        <f t="shared" si="62"/>
        <v>175000</v>
      </c>
      <c r="T142" s="635">
        <f t="shared" si="53"/>
        <v>231000</v>
      </c>
      <c r="U142" s="635">
        <f t="shared" si="54"/>
        <v>290500</v>
      </c>
    </row>
    <row r="143" spans="1:21">
      <c r="A143" s="370">
        <v>5</v>
      </c>
      <c r="B143" s="57" t="s">
        <v>1500</v>
      </c>
      <c r="C143" s="52">
        <v>235000</v>
      </c>
      <c r="D143" s="91">
        <v>165000</v>
      </c>
      <c r="E143" s="55">
        <f t="shared" si="58"/>
        <v>400000</v>
      </c>
      <c r="F143" s="632">
        <f t="shared" si="64"/>
        <v>282000</v>
      </c>
      <c r="G143" s="632">
        <f t="shared" si="64"/>
        <v>198000</v>
      </c>
      <c r="H143" s="632">
        <f t="shared" si="65"/>
        <v>480000</v>
      </c>
      <c r="I143" s="632">
        <f t="shared" si="59"/>
        <v>282000</v>
      </c>
      <c r="J143" s="632">
        <f t="shared" si="60"/>
        <v>348000</v>
      </c>
      <c r="K143" s="632">
        <f t="shared" si="61"/>
        <v>630000</v>
      </c>
      <c r="L143" s="632">
        <f t="shared" si="66"/>
        <v>282000</v>
      </c>
      <c r="M143" s="632">
        <f t="shared" si="63"/>
        <v>546000</v>
      </c>
      <c r="N143" s="633">
        <f t="shared" si="67"/>
        <v>828000</v>
      </c>
      <c r="P143">
        <v>152</v>
      </c>
      <c r="Q143">
        <v>30</v>
      </c>
      <c r="R143">
        <v>3</v>
      </c>
      <c r="S143" s="635">
        <f t="shared" si="62"/>
        <v>150000</v>
      </c>
      <c r="T143" s="635">
        <f t="shared" ref="T143:T206" si="68">R143*66000</f>
        <v>198000</v>
      </c>
      <c r="U143" s="635">
        <f t="shared" ref="U143:U206" si="69">R143*83000</f>
        <v>249000</v>
      </c>
    </row>
    <row r="144" spans="1:21">
      <c r="A144" s="370"/>
      <c r="B144" s="57" t="s">
        <v>1501</v>
      </c>
      <c r="C144" s="52">
        <v>250000</v>
      </c>
      <c r="D144" s="91">
        <v>150000</v>
      </c>
      <c r="E144" s="55">
        <f t="shared" si="58"/>
        <v>400000</v>
      </c>
      <c r="F144" s="632">
        <f t="shared" si="64"/>
        <v>300000</v>
      </c>
      <c r="G144" s="632">
        <f t="shared" si="64"/>
        <v>180000</v>
      </c>
      <c r="H144" s="632">
        <f t="shared" si="65"/>
        <v>480000</v>
      </c>
      <c r="I144" s="632">
        <f t="shared" si="59"/>
        <v>300000</v>
      </c>
      <c r="J144" s="632">
        <f t="shared" si="60"/>
        <v>330000</v>
      </c>
      <c r="K144" s="632">
        <f t="shared" si="61"/>
        <v>630000</v>
      </c>
      <c r="L144" s="632">
        <f t="shared" si="66"/>
        <v>300000</v>
      </c>
      <c r="M144" s="632">
        <f t="shared" si="63"/>
        <v>528000</v>
      </c>
      <c r="N144" s="633">
        <f t="shared" si="67"/>
        <v>828000</v>
      </c>
      <c r="P144">
        <v>160</v>
      </c>
      <c r="Q144">
        <v>32</v>
      </c>
      <c r="R144">
        <v>3</v>
      </c>
      <c r="S144" s="635">
        <f t="shared" si="62"/>
        <v>150000</v>
      </c>
      <c r="T144" s="635">
        <f t="shared" si="68"/>
        <v>198000</v>
      </c>
      <c r="U144" s="635">
        <f t="shared" si="69"/>
        <v>249000</v>
      </c>
    </row>
    <row r="145" spans="1:21">
      <c r="A145" s="370"/>
      <c r="B145" s="57" t="s">
        <v>1502</v>
      </c>
      <c r="C145" s="52">
        <v>250000</v>
      </c>
      <c r="D145" s="91">
        <v>150000</v>
      </c>
      <c r="E145" s="55">
        <f t="shared" si="58"/>
        <v>400000</v>
      </c>
      <c r="F145" s="632">
        <f t="shared" si="64"/>
        <v>300000</v>
      </c>
      <c r="G145" s="632">
        <f t="shared" si="64"/>
        <v>180000</v>
      </c>
      <c r="H145" s="632">
        <f t="shared" si="65"/>
        <v>480000</v>
      </c>
      <c r="I145" s="632">
        <f t="shared" si="59"/>
        <v>300000</v>
      </c>
      <c r="J145" s="632">
        <f t="shared" si="60"/>
        <v>330000</v>
      </c>
      <c r="K145" s="632">
        <f t="shared" si="61"/>
        <v>630000</v>
      </c>
      <c r="L145" s="632">
        <f t="shared" si="66"/>
        <v>300000</v>
      </c>
      <c r="M145" s="632">
        <f t="shared" si="63"/>
        <v>528000</v>
      </c>
      <c r="N145" s="633">
        <f t="shared" si="67"/>
        <v>828000</v>
      </c>
      <c r="P145">
        <v>162</v>
      </c>
      <c r="Q145">
        <v>32</v>
      </c>
      <c r="R145">
        <v>3</v>
      </c>
      <c r="S145" s="635">
        <f t="shared" si="62"/>
        <v>150000</v>
      </c>
      <c r="T145" s="635">
        <f t="shared" si="68"/>
        <v>198000</v>
      </c>
      <c r="U145" s="635">
        <f t="shared" si="69"/>
        <v>249000</v>
      </c>
    </row>
    <row r="146" spans="1:21">
      <c r="A146" s="370">
        <v>6</v>
      </c>
      <c r="B146" s="57" t="s">
        <v>1503</v>
      </c>
      <c r="C146" s="52">
        <v>250000</v>
      </c>
      <c r="D146" s="91">
        <v>150000</v>
      </c>
      <c r="E146" s="55">
        <f t="shared" si="58"/>
        <v>400000</v>
      </c>
      <c r="F146" s="632">
        <f t="shared" si="64"/>
        <v>300000</v>
      </c>
      <c r="G146" s="632">
        <f t="shared" si="64"/>
        <v>180000</v>
      </c>
      <c r="H146" s="632">
        <f t="shared" si="65"/>
        <v>480000</v>
      </c>
      <c r="I146" s="632">
        <f t="shared" si="59"/>
        <v>300000</v>
      </c>
      <c r="J146" s="632">
        <f t="shared" si="60"/>
        <v>330000</v>
      </c>
      <c r="K146" s="632">
        <f t="shared" si="61"/>
        <v>630000</v>
      </c>
      <c r="L146" s="632">
        <f t="shared" si="66"/>
        <v>300000</v>
      </c>
      <c r="M146" s="632">
        <f t="shared" si="63"/>
        <v>528000</v>
      </c>
      <c r="N146" s="633">
        <f t="shared" si="67"/>
        <v>828000</v>
      </c>
      <c r="P146">
        <v>154</v>
      </c>
      <c r="Q146">
        <v>30</v>
      </c>
      <c r="R146">
        <v>3</v>
      </c>
      <c r="S146" s="635">
        <f t="shared" si="62"/>
        <v>150000</v>
      </c>
      <c r="T146" s="635">
        <f t="shared" si="68"/>
        <v>198000</v>
      </c>
      <c r="U146" s="635">
        <f t="shared" si="69"/>
        <v>249000</v>
      </c>
    </row>
    <row r="147" spans="1:21">
      <c r="A147" s="370"/>
      <c r="B147" s="57" t="s">
        <v>1504</v>
      </c>
      <c r="C147" s="52">
        <v>270000</v>
      </c>
      <c r="D147" s="91">
        <v>180000</v>
      </c>
      <c r="E147" s="55">
        <f t="shared" si="58"/>
        <v>450000</v>
      </c>
      <c r="F147" s="632">
        <f t="shared" si="64"/>
        <v>324000</v>
      </c>
      <c r="G147" s="632">
        <f t="shared" si="64"/>
        <v>216000</v>
      </c>
      <c r="H147" s="632">
        <f t="shared" si="65"/>
        <v>540000</v>
      </c>
      <c r="I147" s="632">
        <f t="shared" si="59"/>
        <v>324000</v>
      </c>
      <c r="J147" s="632">
        <f t="shared" si="60"/>
        <v>391000</v>
      </c>
      <c r="K147" s="632">
        <f t="shared" si="61"/>
        <v>715000</v>
      </c>
      <c r="L147" s="632">
        <f t="shared" si="66"/>
        <v>324000</v>
      </c>
      <c r="M147" s="632">
        <f t="shared" si="63"/>
        <v>622000</v>
      </c>
      <c r="N147" s="633">
        <f t="shared" si="67"/>
        <v>946000</v>
      </c>
      <c r="P147">
        <v>174</v>
      </c>
      <c r="Q147">
        <v>34</v>
      </c>
      <c r="R147">
        <v>3.5</v>
      </c>
      <c r="S147" s="635">
        <f t="shared" si="62"/>
        <v>175000</v>
      </c>
      <c r="T147" s="635">
        <f t="shared" si="68"/>
        <v>231000</v>
      </c>
      <c r="U147" s="635">
        <f t="shared" si="69"/>
        <v>290500</v>
      </c>
    </row>
    <row r="148" spans="1:21">
      <c r="A148" s="370"/>
      <c r="B148" s="57" t="s">
        <v>1505</v>
      </c>
      <c r="C148" s="52">
        <v>250000</v>
      </c>
      <c r="D148" s="91">
        <v>175000</v>
      </c>
      <c r="E148" s="55">
        <f t="shared" si="58"/>
        <v>425000</v>
      </c>
      <c r="F148" s="632">
        <f t="shared" si="64"/>
        <v>300000</v>
      </c>
      <c r="G148" s="632">
        <f t="shared" si="64"/>
        <v>210000</v>
      </c>
      <c r="H148" s="632">
        <f t="shared" si="65"/>
        <v>510000</v>
      </c>
      <c r="I148" s="632">
        <f t="shared" si="59"/>
        <v>300000</v>
      </c>
      <c r="J148" s="632">
        <f t="shared" si="60"/>
        <v>360000</v>
      </c>
      <c r="K148" s="632">
        <f t="shared" si="61"/>
        <v>660000</v>
      </c>
      <c r="L148" s="632">
        <f t="shared" si="66"/>
        <v>300000</v>
      </c>
      <c r="M148" s="632">
        <f t="shared" si="63"/>
        <v>558000</v>
      </c>
      <c r="N148" s="633">
        <f t="shared" si="67"/>
        <v>858000</v>
      </c>
      <c r="P148">
        <v>162</v>
      </c>
      <c r="Q148">
        <v>32</v>
      </c>
      <c r="R148">
        <v>3</v>
      </c>
      <c r="S148" s="635">
        <f t="shared" si="62"/>
        <v>150000</v>
      </c>
      <c r="T148" s="635">
        <f t="shared" si="68"/>
        <v>198000</v>
      </c>
      <c r="U148" s="635">
        <f t="shared" si="69"/>
        <v>249000</v>
      </c>
    </row>
    <row r="149" spans="1:21">
      <c r="A149" s="370">
        <v>7</v>
      </c>
      <c r="B149" s="57" t="s">
        <v>1506</v>
      </c>
      <c r="C149" s="52">
        <v>250000</v>
      </c>
      <c r="D149" s="91">
        <v>175000</v>
      </c>
      <c r="E149" s="55">
        <f t="shared" si="58"/>
        <v>425000</v>
      </c>
      <c r="F149" s="632">
        <f t="shared" si="64"/>
        <v>300000</v>
      </c>
      <c r="G149" s="632">
        <f t="shared" si="64"/>
        <v>210000</v>
      </c>
      <c r="H149" s="632">
        <f t="shared" si="65"/>
        <v>510000</v>
      </c>
      <c r="I149" s="632">
        <f t="shared" si="59"/>
        <v>300000</v>
      </c>
      <c r="J149" s="632">
        <f t="shared" si="60"/>
        <v>360000</v>
      </c>
      <c r="K149" s="632">
        <f t="shared" si="61"/>
        <v>660000</v>
      </c>
      <c r="L149" s="632">
        <f t="shared" si="66"/>
        <v>300000</v>
      </c>
      <c r="M149" s="632">
        <f t="shared" si="63"/>
        <v>558000</v>
      </c>
      <c r="N149" s="633">
        <f t="shared" si="67"/>
        <v>858000</v>
      </c>
      <c r="P149">
        <v>162</v>
      </c>
      <c r="Q149">
        <v>32</v>
      </c>
      <c r="R149">
        <v>3</v>
      </c>
      <c r="S149" s="635">
        <f t="shared" si="62"/>
        <v>150000</v>
      </c>
      <c r="T149" s="635">
        <f t="shared" si="68"/>
        <v>198000</v>
      </c>
      <c r="U149" s="635">
        <f t="shared" si="69"/>
        <v>249000</v>
      </c>
    </row>
    <row r="150" spans="1:21">
      <c r="A150" s="370"/>
      <c r="B150" s="57" t="s">
        <v>1507</v>
      </c>
      <c r="C150" s="52">
        <v>260000</v>
      </c>
      <c r="D150" s="91">
        <v>190000</v>
      </c>
      <c r="E150" s="55">
        <f t="shared" si="58"/>
        <v>450000</v>
      </c>
      <c r="F150" s="632">
        <f t="shared" si="64"/>
        <v>312000</v>
      </c>
      <c r="G150" s="632">
        <f t="shared" si="64"/>
        <v>228000</v>
      </c>
      <c r="H150" s="632">
        <f t="shared" si="65"/>
        <v>540000</v>
      </c>
      <c r="I150" s="632">
        <f t="shared" si="59"/>
        <v>312000</v>
      </c>
      <c r="J150" s="632">
        <f t="shared" si="60"/>
        <v>378000</v>
      </c>
      <c r="K150" s="632">
        <f t="shared" si="61"/>
        <v>690000</v>
      </c>
      <c r="L150" s="632">
        <f t="shared" si="66"/>
        <v>312000</v>
      </c>
      <c r="M150" s="632">
        <f t="shared" si="63"/>
        <v>576000</v>
      </c>
      <c r="N150" s="633">
        <f t="shared" si="67"/>
        <v>888000</v>
      </c>
      <c r="P150">
        <v>170</v>
      </c>
      <c r="Q150">
        <v>34</v>
      </c>
      <c r="R150">
        <v>3</v>
      </c>
      <c r="S150" s="635">
        <f t="shared" si="62"/>
        <v>150000</v>
      </c>
      <c r="T150" s="635">
        <f t="shared" si="68"/>
        <v>198000</v>
      </c>
      <c r="U150" s="635">
        <f t="shared" si="69"/>
        <v>249000</v>
      </c>
    </row>
    <row r="151" spans="1:21">
      <c r="A151" s="370"/>
      <c r="B151" s="57" t="s">
        <v>1508</v>
      </c>
      <c r="C151" s="52">
        <v>260000</v>
      </c>
      <c r="D151" s="91">
        <v>190000</v>
      </c>
      <c r="E151" s="55">
        <f t="shared" si="58"/>
        <v>450000</v>
      </c>
      <c r="F151" s="632">
        <f t="shared" si="64"/>
        <v>312000</v>
      </c>
      <c r="G151" s="632">
        <f t="shared" si="64"/>
        <v>228000</v>
      </c>
      <c r="H151" s="632">
        <f t="shared" si="65"/>
        <v>540000</v>
      </c>
      <c r="I151" s="632">
        <f t="shared" si="59"/>
        <v>312000</v>
      </c>
      <c r="J151" s="632">
        <f t="shared" si="60"/>
        <v>403000</v>
      </c>
      <c r="K151" s="632">
        <f t="shared" si="61"/>
        <v>715000</v>
      </c>
      <c r="L151" s="632">
        <f t="shared" si="66"/>
        <v>312000</v>
      </c>
      <c r="M151" s="632">
        <f t="shared" si="63"/>
        <v>634000</v>
      </c>
      <c r="N151" s="633">
        <f t="shared" si="67"/>
        <v>946000</v>
      </c>
      <c r="P151">
        <v>172</v>
      </c>
      <c r="Q151">
        <v>52</v>
      </c>
      <c r="R151">
        <v>3.5</v>
      </c>
      <c r="S151" s="635">
        <f t="shared" si="62"/>
        <v>175000</v>
      </c>
      <c r="T151" s="635">
        <f t="shared" si="68"/>
        <v>231000</v>
      </c>
      <c r="U151" s="635">
        <f t="shared" si="69"/>
        <v>290500</v>
      </c>
    </row>
    <row r="152" spans="1:21">
      <c r="A152" s="370">
        <v>8</v>
      </c>
      <c r="B152" s="57" t="s">
        <v>1509</v>
      </c>
      <c r="C152" s="52">
        <v>250000</v>
      </c>
      <c r="D152" s="91">
        <v>175000</v>
      </c>
      <c r="E152" s="55">
        <f t="shared" si="58"/>
        <v>425000</v>
      </c>
      <c r="F152" s="632">
        <f t="shared" si="64"/>
        <v>300000</v>
      </c>
      <c r="G152" s="632">
        <f t="shared" si="64"/>
        <v>210000</v>
      </c>
      <c r="H152" s="632">
        <f t="shared" si="65"/>
        <v>510000</v>
      </c>
      <c r="I152" s="632">
        <f t="shared" si="59"/>
        <v>300000</v>
      </c>
      <c r="J152" s="632">
        <f t="shared" si="60"/>
        <v>360000</v>
      </c>
      <c r="K152" s="632">
        <f t="shared" si="61"/>
        <v>660000</v>
      </c>
      <c r="L152" s="632">
        <f t="shared" si="66"/>
        <v>300000</v>
      </c>
      <c r="M152" s="632">
        <f t="shared" si="63"/>
        <v>558000</v>
      </c>
      <c r="N152" s="633">
        <f t="shared" si="67"/>
        <v>858000</v>
      </c>
      <c r="P152">
        <v>156</v>
      </c>
      <c r="Q152">
        <v>31</v>
      </c>
      <c r="R152">
        <v>3</v>
      </c>
      <c r="S152" s="635">
        <f t="shared" si="62"/>
        <v>150000</v>
      </c>
      <c r="T152" s="635">
        <f t="shared" si="68"/>
        <v>198000</v>
      </c>
      <c r="U152" s="635">
        <f t="shared" si="69"/>
        <v>249000</v>
      </c>
    </row>
    <row r="153" spans="1:21">
      <c r="A153" s="370"/>
      <c r="B153" s="57" t="s">
        <v>1510</v>
      </c>
      <c r="C153" s="52">
        <v>260000</v>
      </c>
      <c r="D153" s="91">
        <v>190000</v>
      </c>
      <c r="E153" s="55">
        <f t="shared" si="58"/>
        <v>450000</v>
      </c>
      <c r="F153" s="632">
        <f t="shared" si="64"/>
        <v>312000</v>
      </c>
      <c r="G153" s="632">
        <f t="shared" si="64"/>
        <v>228000</v>
      </c>
      <c r="H153" s="632">
        <f t="shared" si="65"/>
        <v>540000</v>
      </c>
      <c r="I153" s="632">
        <f t="shared" si="59"/>
        <v>312000</v>
      </c>
      <c r="J153" s="632">
        <f t="shared" si="60"/>
        <v>378000</v>
      </c>
      <c r="K153" s="632">
        <f t="shared" si="61"/>
        <v>690000</v>
      </c>
      <c r="L153" s="632">
        <f t="shared" si="66"/>
        <v>312000</v>
      </c>
      <c r="M153" s="632">
        <f t="shared" si="63"/>
        <v>576000</v>
      </c>
      <c r="N153" s="633">
        <f t="shared" si="67"/>
        <v>888000</v>
      </c>
      <c r="P153">
        <v>168</v>
      </c>
      <c r="Q153">
        <v>33</v>
      </c>
      <c r="R153">
        <v>3</v>
      </c>
      <c r="S153" s="635">
        <f t="shared" si="62"/>
        <v>150000</v>
      </c>
      <c r="T153" s="635">
        <f t="shared" si="68"/>
        <v>198000</v>
      </c>
      <c r="U153" s="635">
        <f t="shared" si="69"/>
        <v>249000</v>
      </c>
    </row>
    <row r="154" spans="1:21">
      <c r="A154" s="370"/>
      <c r="B154" s="57" t="s">
        <v>1511</v>
      </c>
      <c r="C154" s="52">
        <v>260000</v>
      </c>
      <c r="D154" s="91">
        <v>190000</v>
      </c>
      <c r="E154" s="55">
        <f t="shared" si="58"/>
        <v>450000</v>
      </c>
      <c r="F154" s="632">
        <f t="shared" si="64"/>
        <v>312000</v>
      </c>
      <c r="G154" s="632">
        <f t="shared" si="64"/>
        <v>228000</v>
      </c>
      <c r="H154" s="632">
        <f t="shared" si="65"/>
        <v>540000</v>
      </c>
      <c r="I154" s="632">
        <f t="shared" si="59"/>
        <v>312000</v>
      </c>
      <c r="J154" s="632">
        <f t="shared" si="60"/>
        <v>378000</v>
      </c>
      <c r="K154" s="632">
        <f t="shared" si="61"/>
        <v>690000</v>
      </c>
      <c r="L154" s="632">
        <f t="shared" si="66"/>
        <v>312000</v>
      </c>
      <c r="M154" s="632">
        <f t="shared" si="63"/>
        <v>576000</v>
      </c>
      <c r="N154" s="633">
        <f t="shared" si="67"/>
        <v>888000</v>
      </c>
      <c r="P154">
        <v>168</v>
      </c>
      <c r="Q154">
        <v>33</v>
      </c>
      <c r="R154">
        <v>3</v>
      </c>
      <c r="S154" s="635">
        <f t="shared" si="62"/>
        <v>150000</v>
      </c>
      <c r="T154" s="635">
        <f t="shared" si="68"/>
        <v>198000</v>
      </c>
      <c r="U154" s="635">
        <f t="shared" si="69"/>
        <v>249000</v>
      </c>
    </row>
    <row r="155" spans="1:21">
      <c r="A155" s="370"/>
      <c r="B155" s="57"/>
      <c r="C155" s="52"/>
      <c r="D155" s="91"/>
      <c r="E155" s="55"/>
      <c r="F155" s="632"/>
      <c r="G155" s="632"/>
      <c r="H155" s="632"/>
      <c r="I155" s="632"/>
      <c r="J155" s="632"/>
      <c r="K155" s="632"/>
      <c r="L155" s="632"/>
      <c r="M155" s="632"/>
      <c r="N155" s="633"/>
      <c r="S155" s="635">
        <f t="shared" si="62"/>
        <v>0</v>
      </c>
      <c r="T155" s="635">
        <f t="shared" si="68"/>
        <v>0</v>
      </c>
      <c r="U155" s="635">
        <f t="shared" si="69"/>
        <v>0</v>
      </c>
    </row>
    <row r="156" spans="1:21">
      <c r="A156" s="368" t="s">
        <v>99</v>
      </c>
      <c r="B156" s="63" t="s">
        <v>1512</v>
      </c>
      <c r="C156" s="52"/>
      <c r="D156" s="91"/>
      <c r="E156" s="55"/>
      <c r="F156" s="632"/>
      <c r="G156" s="632"/>
      <c r="H156" s="632"/>
      <c r="I156" s="632"/>
      <c r="J156" s="632"/>
      <c r="K156" s="632"/>
      <c r="L156" s="632"/>
      <c r="M156" s="632"/>
      <c r="N156" s="633"/>
      <c r="S156" s="635"/>
      <c r="T156" s="635">
        <f t="shared" si="68"/>
        <v>0</v>
      </c>
      <c r="U156" s="635">
        <f t="shared" si="69"/>
        <v>0</v>
      </c>
    </row>
    <row r="157" spans="1:21">
      <c r="A157" s="370">
        <v>1</v>
      </c>
      <c r="B157" s="57" t="s">
        <v>1513</v>
      </c>
      <c r="C157" s="52">
        <v>200000</v>
      </c>
      <c r="D157" s="91">
        <v>135000</v>
      </c>
      <c r="E157" s="55">
        <f t="shared" si="58"/>
        <v>335000</v>
      </c>
      <c r="F157" s="632">
        <f t="shared" si="64"/>
        <v>240000</v>
      </c>
      <c r="G157" s="632">
        <f t="shared" si="64"/>
        <v>162000</v>
      </c>
      <c r="H157" s="632">
        <f t="shared" si="65"/>
        <v>402000</v>
      </c>
      <c r="I157" s="632">
        <f t="shared" si="59"/>
        <v>240000</v>
      </c>
      <c r="J157" s="632">
        <f t="shared" si="60"/>
        <v>262000</v>
      </c>
      <c r="K157" s="632">
        <f t="shared" si="61"/>
        <v>502000</v>
      </c>
      <c r="L157" s="632">
        <f t="shared" si="66"/>
        <v>240000</v>
      </c>
      <c r="M157" s="632">
        <f t="shared" ref="M157:M171" si="70">G157+R157*66000++R157*50000</f>
        <v>394000</v>
      </c>
      <c r="N157" s="633">
        <f t="shared" si="67"/>
        <v>634000</v>
      </c>
      <c r="P157">
        <v>120</v>
      </c>
      <c r="Q157">
        <v>24</v>
      </c>
      <c r="R157">
        <v>2</v>
      </c>
      <c r="S157" s="635">
        <f t="shared" si="62"/>
        <v>100000</v>
      </c>
      <c r="T157" s="635">
        <f t="shared" si="68"/>
        <v>132000</v>
      </c>
      <c r="U157" s="635">
        <f t="shared" si="69"/>
        <v>166000</v>
      </c>
    </row>
    <row r="158" spans="1:21">
      <c r="A158" s="370"/>
      <c r="B158" s="57" t="s">
        <v>1514</v>
      </c>
      <c r="C158" s="52">
        <v>220000</v>
      </c>
      <c r="D158" s="91">
        <v>130000</v>
      </c>
      <c r="E158" s="55">
        <f t="shared" si="58"/>
        <v>350000</v>
      </c>
      <c r="F158" s="632">
        <f t="shared" si="64"/>
        <v>264000</v>
      </c>
      <c r="G158" s="632">
        <f t="shared" si="64"/>
        <v>156000</v>
      </c>
      <c r="H158" s="632">
        <f t="shared" si="65"/>
        <v>420000</v>
      </c>
      <c r="I158" s="632">
        <f t="shared" si="59"/>
        <v>264000</v>
      </c>
      <c r="J158" s="632">
        <f t="shared" si="60"/>
        <v>256000</v>
      </c>
      <c r="K158" s="632">
        <f t="shared" si="61"/>
        <v>520000</v>
      </c>
      <c r="L158" s="632">
        <f t="shared" si="66"/>
        <v>264000</v>
      </c>
      <c r="M158" s="632">
        <f t="shared" si="70"/>
        <v>388000</v>
      </c>
      <c r="N158" s="633">
        <f t="shared" si="67"/>
        <v>652000</v>
      </c>
      <c r="P158">
        <v>120</v>
      </c>
      <c r="Q158">
        <v>24</v>
      </c>
      <c r="R158">
        <v>2</v>
      </c>
      <c r="S158" s="635">
        <f t="shared" si="62"/>
        <v>100000</v>
      </c>
      <c r="T158" s="635">
        <f t="shared" si="68"/>
        <v>132000</v>
      </c>
      <c r="U158" s="635">
        <f t="shared" si="69"/>
        <v>166000</v>
      </c>
    </row>
    <row r="159" spans="1:21">
      <c r="A159" s="370"/>
      <c r="B159" s="57" t="s">
        <v>1515</v>
      </c>
      <c r="C159" s="52">
        <v>220000</v>
      </c>
      <c r="D159" s="91">
        <v>130000</v>
      </c>
      <c r="E159" s="55">
        <f t="shared" si="58"/>
        <v>350000</v>
      </c>
      <c r="F159" s="632">
        <f t="shared" si="64"/>
        <v>264000</v>
      </c>
      <c r="G159" s="632">
        <f t="shared" si="64"/>
        <v>156000</v>
      </c>
      <c r="H159" s="632">
        <f t="shared" si="65"/>
        <v>420000</v>
      </c>
      <c r="I159" s="632">
        <f t="shared" si="59"/>
        <v>264000</v>
      </c>
      <c r="J159" s="632">
        <f t="shared" si="60"/>
        <v>281000</v>
      </c>
      <c r="K159" s="632">
        <f t="shared" si="61"/>
        <v>545000</v>
      </c>
      <c r="L159" s="632">
        <f t="shared" si="66"/>
        <v>264000</v>
      </c>
      <c r="M159" s="632">
        <f t="shared" si="70"/>
        <v>446000</v>
      </c>
      <c r="N159" s="633">
        <f t="shared" si="67"/>
        <v>710000</v>
      </c>
      <c r="P159">
        <v>128</v>
      </c>
      <c r="Q159">
        <v>25</v>
      </c>
      <c r="R159">
        <v>2.5</v>
      </c>
      <c r="S159" s="635">
        <f t="shared" si="62"/>
        <v>125000</v>
      </c>
      <c r="T159" s="635">
        <f t="shared" si="68"/>
        <v>165000</v>
      </c>
      <c r="U159" s="635">
        <f t="shared" si="69"/>
        <v>207500</v>
      </c>
    </row>
    <row r="160" spans="1:21">
      <c r="A160" s="370">
        <v>2</v>
      </c>
      <c r="B160" s="57" t="s">
        <v>1516</v>
      </c>
      <c r="C160" s="52">
        <v>220000</v>
      </c>
      <c r="D160" s="91">
        <v>130000</v>
      </c>
      <c r="E160" s="55">
        <f t="shared" si="58"/>
        <v>350000</v>
      </c>
      <c r="F160" s="632">
        <f t="shared" si="64"/>
        <v>264000</v>
      </c>
      <c r="G160" s="632">
        <f t="shared" si="64"/>
        <v>156000</v>
      </c>
      <c r="H160" s="632">
        <f t="shared" si="65"/>
        <v>420000</v>
      </c>
      <c r="I160" s="632">
        <f t="shared" si="59"/>
        <v>264000</v>
      </c>
      <c r="J160" s="632">
        <f t="shared" si="60"/>
        <v>281000</v>
      </c>
      <c r="K160" s="632">
        <f t="shared" si="61"/>
        <v>545000</v>
      </c>
      <c r="L160" s="632">
        <f t="shared" si="66"/>
        <v>264000</v>
      </c>
      <c r="M160" s="632">
        <f t="shared" si="70"/>
        <v>446000</v>
      </c>
      <c r="N160" s="633">
        <f t="shared" si="67"/>
        <v>710000</v>
      </c>
      <c r="P160">
        <v>134</v>
      </c>
      <c r="Q160">
        <v>26</v>
      </c>
      <c r="R160">
        <v>2.5</v>
      </c>
      <c r="S160" s="635">
        <f t="shared" si="62"/>
        <v>125000</v>
      </c>
      <c r="T160" s="635">
        <f t="shared" si="68"/>
        <v>165000</v>
      </c>
      <c r="U160" s="635">
        <f t="shared" si="69"/>
        <v>207500</v>
      </c>
    </row>
    <row r="161" spans="1:21">
      <c r="A161" s="370"/>
      <c r="B161" s="57" t="s">
        <v>1517</v>
      </c>
      <c r="C161" s="52">
        <v>250000</v>
      </c>
      <c r="D161" s="91">
        <v>175000</v>
      </c>
      <c r="E161" s="55">
        <f t="shared" si="58"/>
        <v>425000</v>
      </c>
      <c r="F161" s="632">
        <f t="shared" si="64"/>
        <v>300000</v>
      </c>
      <c r="G161" s="632">
        <f t="shared" si="64"/>
        <v>210000</v>
      </c>
      <c r="H161" s="632">
        <f t="shared" si="65"/>
        <v>510000</v>
      </c>
      <c r="I161" s="632">
        <f t="shared" si="59"/>
        <v>300000</v>
      </c>
      <c r="J161" s="632">
        <f t="shared" si="60"/>
        <v>360000</v>
      </c>
      <c r="K161" s="632">
        <f t="shared" si="61"/>
        <v>660000</v>
      </c>
      <c r="L161" s="632">
        <f t="shared" si="66"/>
        <v>300000</v>
      </c>
      <c r="M161" s="632">
        <f t="shared" si="70"/>
        <v>558000</v>
      </c>
      <c r="N161" s="633">
        <f t="shared" si="67"/>
        <v>858000</v>
      </c>
      <c r="P161">
        <v>166</v>
      </c>
      <c r="Q161">
        <v>33</v>
      </c>
      <c r="R161">
        <v>3</v>
      </c>
      <c r="S161" s="635">
        <f t="shared" si="62"/>
        <v>150000</v>
      </c>
      <c r="T161" s="635">
        <f t="shared" si="68"/>
        <v>198000</v>
      </c>
      <c r="U161" s="635">
        <f t="shared" si="69"/>
        <v>249000</v>
      </c>
    </row>
    <row r="162" spans="1:21">
      <c r="A162" s="370"/>
      <c r="B162" s="57" t="s">
        <v>1518</v>
      </c>
      <c r="C162" s="52">
        <v>250000</v>
      </c>
      <c r="D162" s="91">
        <v>175000</v>
      </c>
      <c r="E162" s="55">
        <f t="shared" si="58"/>
        <v>425000</v>
      </c>
      <c r="F162" s="632">
        <f t="shared" si="64"/>
        <v>300000</v>
      </c>
      <c r="G162" s="632">
        <f t="shared" si="64"/>
        <v>210000</v>
      </c>
      <c r="H162" s="632">
        <f t="shared" si="65"/>
        <v>510000</v>
      </c>
      <c r="I162" s="632">
        <f t="shared" si="59"/>
        <v>300000</v>
      </c>
      <c r="J162" s="632">
        <f t="shared" si="60"/>
        <v>360000</v>
      </c>
      <c r="K162" s="632">
        <f t="shared" si="61"/>
        <v>660000</v>
      </c>
      <c r="L162" s="632">
        <f t="shared" si="66"/>
        <v>300000</v>
      </c>
      <c r="M162" s="632">
        <f t="shared" si="70"/>
        <v>558000</v>
      </c>
      <c r="N162" s="633">
        <f t="shared" si="67"/>
        <v>858000</v>
      </c>
      <c r="P162">
        <v>166</v>
      </c>
      <c r="Q162">
        <v>33</v>
      </c>
      <c r="R162">
        <v>3</v>
      </c>
      <c r="S162" s="635">
        <f t="shared" si="62"/>
        <v>150000</v>
      </c>
      <c r="T162" s="635">
        <f t="shared" si="68"/>
        <v>198000</v>
      </c>
      <c r="U162" s="635">
        <f t="shared" si="69"/>
        <v>249000</v>
      </c>
    </row>
    <row r="163" spans="1:21">
      <c r="A163" s="370">
        <v>3</v>
      </c>
      <c r="B163" s="57" t="s">
        <v>1519</v>
      </c>
      <c r="C163" s="52">
        <v>220000</v>
      </c>
      <c r="D163" s="91">
        <v>130000</v>
      </c>
      <c r="E163" s="55">
        <f t="shared" si="58"/>
        <v>350000</v>
      </c>
      <c r="F163" s="632">
        <f t="shared" si="64"/>
        <v>264000</v>
      </c>
      <c r="G163" s="632">
        <f t="shared" si="64"/>
        <v>156000</v>
      </c>
      <c r="H163" s="632">
        <f t="shared" si="65"/>
        <v>420000</v>
      </c>
      <c r="I163" s="632">
        <f t="shared" si="59"/>
        <v>264000</v>
      </c>
      <c r="J163" s="632">
        <f t="shared" si="60"/>
        <v>281000</v>
      </c>
      <c r="K163" s="632">
        <f t="shared" si="61"/>
        <v>545000</v>
      </c>
      <c r="L163" s="632">
        <f t="shared" si="66"/>
        <v>264000</v>
      </c>
      <c r="M163" s="632">
        <f t="shared" si="70"/>
        <v>446000</v>
      </c>
      <c r="N163" s="633">
        <f t="shared" si="67"/>
        <v>710000</v>
      </c>
      <c r="P163">
        <v>134</v>
      </c>
      <c r="Q163">
        <v>26</v>
      </c>
      <c r="R163">
        <v>2.5</v>
      </c>
      <c r="S163" s="635">
        <f t="shared" si="62"/>
        <v>125000</v>
      </c>
      <c r="T163" s="635">
        <f t="shared" si="68"/>
        <v>165000</v>
      </c>
      <c r="U163" s="635">
        <f t="shared" si="69"/>
        <v>207500</v>
      </c>
    </row>
    <row r="164" spans="1:21">
      <c r="A164" s="370"/>
      <c r="B164" s="57" t="s">
        <v>1520</v>
      </c>
      <c r="C164" s="52">
        <v>235000</v>
      </c>
      <c r="D164" s="91">
        <v>145000</v>
      </c>
      <c r="E164" s="55">
        <f t="shared" si="58"/>
        <v>380000</v>
      </c>
      <c r="F164" s="632">
        <f t="shared" si="64"/>
        <v>282000</v>
      </c>
      <c r="G164" s="632">
        <f t="shared" si="64"/>
        <v>174000</v>
      </c>
      <c r="H164" s="632">
        <f t="shared" si="65"/>
        <v>456000</v>
      </c>
      <c r="I164" s="632">
        <f t="shared" si="59"/>
        <v>282000</v>
      </c>
      <c r="J164" s="632">
        <f t="shared" si="60"/>
        <v>299000</v>
      </c>
      <c r="K164" s="632">
        <f t="shared" si="61"/>
        <v>581000</v>
      </c>
      <c r="L164" s="632">
        <f t="shared" si="66"/>
        <v>282000</v>
      </c>
      <c r="M164" s="632">
        <f t="shared" si="70"/>
        <v>464000</v>
      </c>
      <c r="N164" s="633">
        <f t="shared" si="67"/>
        <v>746000</v>
      </c>
      <c r="P164">
        <v>150</v>
      </c>
      <c r="Q164">
        <v>30</v>
      </c>
      <c r="R164">
        <v>2.5</v>
      </c>
      <c r="S164" s="635">
        <f t="shared" si="62"/>
        <v>125000</v>
      </c>
      <c r="T164" s="635">
        <f t="shared" si="68"/>
        <v>165000</v>
      </c>
      <c r="U164" s="635">
        <f t="shared" si="69"/>
        <v>207500</v>
      </c>
    </row>
    <row r="165" spans="1:21">
      <c r="A165" s="370"/>
      <c r="B165" s="57" t="s">
        <v>1521</v>
      </c>
      <c r="C165" s="52">
        <v>235000</v>
      </c>
      <c r="D165" s="91">
        <v>145000</v>
      </c>
      <c r="E165" s="55">
        <f t="shared" si="58"/>
        <v>380000</v>
      </c>
      <c r="F165" s="632">
        <f t="shared" si="64"/>
        <v>282000</v>
      </c>
      <c r="G165" s="632">
        <f t="shared" si="64"/>
        <v>174000</v>
      </c>
      <c r="H165" s="632">
        <f t="shared" si="65"/>
        <v>456000</v>
      </c>
      <c r="I165" s="632">
        <f t="shared" si="59"/>
        <v>282000</v>
      </c>
      <c r="J165" s="632">
        <f t="shared" si="60"/>
        <v>299000</v>
      </c>
      <c r="K165" s="632">
        <f t="shared" si="61"/>
        <v>581000</v>
      </c>
      <c r="L165" s="632">
        <f t="shared" si="66"/>
        <v>282000</v>
      </c>
      <c r="M165" s="632">
        <f t="shared" si="70"/>
        <v>464000</v>
      </c>
      <c r="N165" s="633">
        <f t="shared" si="67"/>
        <v>746000</v>
      </c>
      <c r="P165">
        <v>152</v>
      </c>
      <c r="Q165">
        <v>30</v>
      </c>
      <c r="R165">
        <v>2.5</v>
      </c>
      <c r="S165" s="635">
        <f t="shared" si="62"/>
        <v>125000</v>
      </c>
      <c r="T165" s="635">
        <f t="shared" si="68"/>
        <v>165000</v>
      </c>
      <c r="U165" s="635">
        <f t="shared" si="69"/>
        <v>207500</v>
      </c>
    </row>
    <row r="166" spans="1:21">
      <c r="A166" s="370">
        <v>4</v>
      </c>
      <c r="B166" s="57" t="s">
        <v>1522</v>
      </c>
      <c r="C166" s="52">
        <v>235000</v>
      </c>
      <c r="D166" s="91">
        <v>145000</v>
      </c>
      <c r="E166" s="55">
        <f t="shared" si="58"/>
        <v>380000</v>
      </c>
      <c r="F166" s="632">
        <f t="shared" si="64"/>
        <v>282000</v>
      </c>
      <c r="G166" s="632">
        <f t="shared" si="64"/>
        <v>174000</v>
      </c>
      <c r="H166" s="632">
        <f t="shared" si="65"/>
        <v>456000</v>
      </c>
      <c r="I166" s="632">
        <f t="shared" si="59"/>
        <v>282000</v>
      </c>
      <c r="J166" s="632">
        <f t="shared" si="60"/>
        <v>299000</v>
      </c>
      <c r="K166" s="632">
        <f t="shared" si="61"/>
        <v>581000</v>
      </c>
      <c r="L166" s="632">
        <f t="shared" si="66"/>
        <v>282000</v>
      </c>
      <c r="M166" s="632">
        <f t="shared" si="70"/>
        <v>464000</v>
      </c>
      <c r="N166" s="633">
        <f t="shared" si="67"/>
        <v>746000</v>
      </c>
      <c r="P166">
        <v>144</v>
      </c>
      <c r="Q166">
        <v>28</v>
      </c>
      <c r="R166">
        <v>2.5</v>
      </c>
      <c r="S166" s="635">
        <f t="shared" si="62"/>
        <v>125000</v>
      </c>
      <c r="T166" s="635">
        <f t="shared" si="68"/>
        <v>165000</v>
      </c>
      <c r="U166" s="635">
        <f t="shared" si="69"/>
        <v>207500</v>
      </c>
    </row>
    <row r="167" spans="1:21">
      <c r="A167" s="370"/>
      <c r="B167" s="57" t="s">
        <v>1523</v>
      </c>
      <c r="C167" s="52">
        <v>250000</v>
      </c>
      <c r="D167" s="91">
        <v>150000</v>
      </c>
      <c r="E167" s="55">
        <f t="shared" si="58"/>
        <v>400000</v>
      </c>
      <c r="F167" s="632">
        <f t="shared" si="64"/>
        <v>300000</v>
      </c>
      <c r="G167" s="632">
        <f t="shared" si="64"/>
        <v>180000</v>
      </c>
      <c r="H167" s="632">
        <f t="shared" si="65"/>
        <v>480000</v>
      </c>
      <c r="I167" s="632">
        <f t="shared" si="59"/>
        <v>300000</v>
      </c>
      <c r="J167" s="632">
        <f t="shared" si="60"/>
        <v>330000</v>
      </c>
      <c r="K167" s="632">
        <f t="shared" si="61"/>
        <v>630000</v>
      </c>
      <c r="L167" s="632">
        <f t="shared" si="66"/>
        <v>300000</v>
      </c>
      <c r="M167" s="632">
        <f t="shared" si="70"/>
        <v>528000</v>
      </c>
      <c r="N167" s="633">
        <f t="shared" si="67"/>
        <v>828000</v>
      </c>
      <c r="P167">
        <v>156</v>
      </c>
      <c r="Q167">
        <v>31</v>
      </c>
      <c r="R167">
        <v>3</v>
      </c>
      <c r="S167" s="635">
        <f t="shared" si="62"/>
        <v>150000</v>
      </c>
      <c r="T167" s="635">
        <f t="shared" si="68"/>
        <v>198000</v>
      </c>
      <c r="U167" s="635">
        <f t="shared" si="69"/>
        <v>249000</v>
      </c>
    </row>
    <row r="168" spans="1:21">
      <c r="A168" s="370"/>
      <c r="B168" s="57" t="s">
        <v>1524</v>
      </c>
      <c r="C168" s="52">
        <v>250000</v>
      </c>
      <c r="D168" s="91">
        <v>150000</v>
      </c>
      <c r="E168" s="55">
        <f t="shared" si="58"/>
        <v>400000</v>
      </c>
      <c r="F168" s="632">
        <f t="shared" si="64"/>
        <v>300000</v>
      </c>
      <c r="G168" s="632">
        <f t="shared" si="64"/>
        <v>180000</v>
      </c>
      <c r="H168" s="632">
        <f t="shared" si="65"/>
        <v>480000</v>
      </c>
      <c r="I168" s="632">
        <f t="shared" si="59"/>
        <v>300000</v>
      </c>
      <c r="J168" s="632">
        <f t="shared" si="60"/>
        <v>330000</v>
      </c>
      <c r="K168" s="632">
        <f t="shared" si="61"/>
        <v>630000</v>
      </c>
      <c r="L168" s="632">
        <f t="shared" si="66"/>
        <v>300000</v>
      </c>
      <c r="M168" s="632">
        <f t="shared" si="70"/>
        <v>528000</v>
      </c>
      <c r="N168" s="633">
        <f t="shared" si="67"/>
        <v>828000</v>
      </c>
      <c r="P168">
        <v>156</v>
      </c>
      <c r="Q168">
        <v>31</v>
      </c>
      <c r="R168">
        <v>3</v>
      </c>
      <c r="S168" s="635">
        <f t="shared" si="62"/>
        <v>150000</v>
      </c>
      <c r="T168" s="635">
        <f t="shared" si="68"/>
        <v>198000</v>
      </c>
      <c r="U168" s="635">
        <f t="shared" si="69"/>
        <v>249000</v>
      </c>
    </row>
    <row r="169" spans="1:21">
      <c r="A169" s="370">
        <v>5</v>
      </c>
      <c r="B169" s="57" t="s">
        <v>1525</v>
      </c>
      <c r="C169" s="52">
        <v>230000</v>
      </c>
      <c r="D169" s="91">
        <v>170000</v>
      </c>
      <c r="E169" s="55">
        <f t="shared" si="58"/>
        <v>400000</v>
      </c>
      <c r="F169" s="632">
        <f t="shared" si="64"/>
        <v>276000</v>
      </c>
      <c r="G169" s="632">
        <f t="shared" si="64"/>
        <v>204000</v>
      </c>
      <c r="H169" s="632">
        <f t="shared" si="65"/>
        <v>480000</v>
      </c>
      <c r="I169" s="632">
        <f t="shared" si="59"/>
        <v>276000</v>
      </c>
      <c r="J169" s="632">
        <f t="shared" si="60"/>
        <v>329000</v>
      </c>
      <c r="K169" s="632">
        <f t="shared" si="61"/>
        <v>605000</v>
      </c>
      <c r="L169" s="632">
        <f t="shared" si="66"/>
        <v>276000</v>
      </c>
      <c r="M169" s="632">
        <f t="shared" si="70"/>
        <v>494000</v>
      </c>
      <c r="N169" s="633">
        <f t="shared" si="67"/>
        <v>770000</v>
      </c>
      <c r="P169">
        <v>144</v>
      </c>
      <c r="Q169">
        <v>28</v>
      </c>
      <c r="R169">
        <v>2.5</v>
      </c>
      <c r="S169" s="635">
        <f t="shared" si="62"/>
        <v>125000</v>
      </c>
      <c r="T169" s="635">
        <f t="shared" si="68"/>
        <v>165000</v>
      </c>
      <c r="U169" s="635">
        <f t="shared" si="69"/>
        <v>207500</v>
      </c>
    </row>
    <row r="170" spans="1:21">
      <c r="A170" s="370"/>
      <c r="B170" s="57" t="s">
        <v>1526</v>
      </c>
      <c r="C170" s="52">
        <v>250000</v>
      </c>
      <c r="D170" s="91">
        <v>175000</v>
      </c>
      <c r="E170" s="55">
        <f t="shared" si="58"/>
        <v>425000</v>
      </c>
      <c r="F170" s="632">
        <f t="shared" si="64"/>
        <v>300000</v>
      </c>
      <c r="G170" s="632">
        <f t="shared" si="64"/>
        <v>210000</v>
      </c>
      <c r="H170" s="632">
        <f t="shared" si="65"/>
        <v>510000</v>
      </c>
      <c r="I170" s="632">
        <f t="shared" si="59"/>
        <v>300000</v>
      </c>
      <c r="J170" s="632">
        <f t="shared" si="60"/>
        <v>360000</v>
      </c>
      <c r="K170" s="632">
        <f t="shared" si="61"/>
        <v>660000</v>
      </c>
      <c r="L170" s="632">
        <f t="shared" si="66"/>
        <v>300000</v>
      </c>
      <c r="M170" s="632">
        <f t="shared" si="70"/>
        <v>558000</v>
      </c>
      <c r="N170" s="633">
        <f t="shared" si="67"/>
        <v>858000</v>
      </c>
      <c r="P170">
        <v>158</v>
      </c>
      <c r="Q170">
        <v>31</v>
      </c>
      <c r="R170">
        <v>3</v>
      </c>
      <c r="S170" s="635">
        <f t="shared" si="62"/>
        <v>150000</v>
      </c>
      <c r="T170" s="635">
        <f t="shared" si="68"/>
        <v>198000</v>
      </c>
      <c r="U170" s="635">
        <f t="shared" si="69"/>
        <v>249000</v>
      </c>
    </row>
    <row r="171" spans="1:21">
      <c r="A171" s="370"/>
      <c r="B171" s="57" t="s">
        <v>1527</v>
      </c>
      <c r="C171" s="52">
        <v>250000</v>
      </c>
      <c r="D171" s="91">
        <v>150000</v>
      </c>
      <c r="E171" s="55">
        <f t="shared" si="58"/>
        <v>400000</v>
      </c>
      <c r="F171" s="632">
        <f t="shared" si="64"/>
        <v>300000</v>
      </c>
      <c r="G171" s="632">
        <f t="shared" si="64"/>
        <v>180000</v>
      </c>
      <c r="H171" s="632">
        <f t="shared" si="65"/>
        <v>480000</v>
      </c>
      <c r="I171" s="632">
        <f t="shared" si="59"/>
        <v>300000</v>
      </c>
      <c r="J171" s="632">
        <f t="shared" si="60"/>
        <v>330000</v>
      </c>
      <c r="K171" s="632">
        <f t="shared" si="61"/>
        <v>630000</v>
      </c>
      <c r="L171" s="632">
        <f t="shared" si="66"/>
        <v>300000</v>
      </c>
      <c r="M171" s="632">
        <f t="shared" si="70"/>
        <v>528000</v>
      </c>
      <c r="N171" s="633">
        <f t="shared" si="67"/>
        <v>828000</v>
      </c>
      <c r="P171">
        <v>154</v>
      </c>
      <c r="Q171">
        <v>30</v>
      </c>
      <c r="R171">
        <v>3</v>
      </c>
      <c r="S171" s="635">
        <f t="shared" si="62"/>
        <v>150000</v>
      </c>
      <c r="T171" s="635">
        <f t="shared" si="68"/>
        <v>198000</v>
      </c>
      <c r="U171" s="635">
        <f t="shared" si="69"/>
        <v>249000</v>
      </c>
    </row>
    <row r="172" spans="1:21">
      <c r="A172" s="370"/>
      <c r="B172" s="57"/>
      <c r="C172" s="52"/>
      <c r="D172" s="91"/>
      <c r="E172" s="55"/>
      <c r="F172" s="632"/>
      <c r="G172" s="632"/>
      <c r="H172" s="632"/>
      <c r="I172" s="632"/>
      <c r="J172" s="632"/>
      <c r="K172" s="632"/>
      <c r="L172" s="632"/>
      <c r="M172" s="632"/>
      <c r="N172" s="633"/>
      <c r="S172" s="635"/>
      <c r="T172" s="635">
        <f t="shared" si="68"/>
        <v>0</v>
      </c>
      <c r="U172" s="635">
        <f t="shared" si="69"/>
        <v>0</v>
      </c>
    </row>
    <row r="173" spans="1:21">
      <c r="A173" s="368" t="s">
        <v>105</v>
      </c>
      <c r="B173" s="63" t="s">
        <v>1528</v>
      </c>
      <c r="C173" s="52"/>
      <c r="D173" s="91"/>
      <c r="E173" s="55"/>
      <c r="F173" s="632"/>
      <c r="G173" s="632"/>
      <c r="H173" s="632"/>
      <c r="I173" s="632"/>
      <c r="J173" s="632"/>
      <c r="K173" s="632"/>
      <c r="L173" s="632"/>
      <c r="M173" s="632"/>
      <c r="N173" s="633"/>
      <c r="S173" s="635"/>
      <c r="T173" s="635">
        <f t="shared" si="68"/>
        <v>0</v>
      </c>
      <c r="U173" s="635">
        <f t="shared" si="69"/>
        <v>0</v>
      </c>
    </row>
    <row r="174" spans="1:21">
      <c r="A174" s="370">
        <v>1</v>
      </c>
      <c r="B174" s="57" t="s">
        <v>1529</v>
      </c>
      <c r="C174" s="52">
        <v>170000</v>
      </c>
      <c r="D174" s="91">
        <v>130000</v>
      </c>
      <c r="E174" s="55">
        <f t="shared" si="58"/>
        <v>300000</v>
      </c>
      <c r="F174" s="632">
        <f t="shared" si="64"/>
        <v>204000</v>
      </c>
      <c r="G174" s="632">
        <f t="shared" si="64"/>
        <v>156000</v>
      </c>
      <c r="H174" s="632">
        <f t="shared" si="65"/>
        <v>360000</v>
      </c>
      <c r="I174" s="632">
        <f t="shared" si="59"/>
        <v>204000</v>
      </c>
      <c r="J174" s="632">
        <f t="shared" si="60"/>
        <v>256000</v>
      </c>
      <c r="K174" s="632">
        <f t="shared" si="61"/>
        <v>460000</v>
      </c>
      <c r="L174" s="632">
        <f t="shared" si="66"/>
        <v>204000</v>
      </c>
      <c r="M174" s="632">
        <f t="shared" ref="M174:M194" si="71">G174+R174*66000++R174*50000</f>
        <v>388000</v>
      </c>
      <c r="N174" s="633">
        <f t="shared" si="67"/>
        <v>592000</v>
      </c>
      <c r="P174">
        <v>100</v>
      </c>
      <c r="Q174">
        <v>20</v>
      </c>
      <c r="R174">
        <v>2</v>
      </c>
      <c r="S174" s="635">
        <f t="shared" si="62"/>
        <v>100000</v>
      </c>
      <c r="T174" s="635">
        <f t="shared" si="68"/>
        <v>132000</v>
      </c>
      <c r="U174" s="635">
        <f t="shared" si="69"/>
        <v>166000</v>
      </c>
    </row>
    <row r="175" spans="1:21">
      <c r="A175" s="370"/>
      <c r="B175" s="57" t="s">
        <v>1530</v>
      </c>
      <c r="C175" s="52">
        <v>170000</v>
      </c>
      <c r="D175" s="91">
        <v>130000</v>
      </c>
      <c r="E175" s="55">
        <f t="shared" si="58"/>
        <v>300000</v>
      </c>
      <c r="F175" s="632">
        <f t="shared" si="64"/>
        <v>204000</v>
      </c>
      <c r="G175" s="632">
        <f t="shared" si="64"/>
        <v>156000</v>
      </c>
      <c r="H175" s="632">
        <f t="shared" si="65"/>
        <v>360000</v>
      </c>
      <c r="I175" s="632">
        <f t="shared" si="59"/>
        <v>204000</v>
      </c>
      <c r="J175" s="632">
        <f t="shared" si="60"/>
        <v>256000</v>
      </c>
      <c r="K175" s="632">
        <f t="shared" si="61"/>
        <v>460000</v>
      </c>
      <c r="L175" s="632">
        <f t="shared" si="66"/>
        <v>204000</v>
      </c>
      <c r="M175" s="632">
        <f t="shared" si="71"/>
        <v>388000</v>
      </c>
      <c r="N175" s="633">
        <f t="shared" si="67"/>
        <v>592000</v>
      </c>
      <c r="P175">
        <v>100</v>
      </c>
      <c r="Q175">
        <v>20</v>
      </c>
      <c r="R175">
        <v>2</v>
      </c>
      <c r="S175" s="635">
        <f t="shared" si="62"/>
        <v>100000</v>
      </c>
      <c r="T175" s="635">
        <f t="shared" si="68"/>
        <v>132000</v>
      </c>
      <c r="U175" s="635">
        <f t="shared" si="69"/>
        <v>166000</v>
      </c>
    </row>
    <row r="176" spans="1:21">
      <c r="A176" s="370"/>
      <c r="B176" s="57" t="s">
        <v>1531</v>
      </c>
      <c r="C176" s="52">
        <v>170000</v>
      </c>
      <c r="D176" s="91">
        <v>130000</v>
      </c>
      <c r="E176" s="55">
        <f t="shared" si="58"/>
        <v>300000</v>
      </c>
      <c r="F176" s="632">
        <f t="shared" si="64"/>
        <v>204000</v>
      </c>
      <c r="G176" s="632">
        <f t="shared" si="64"/>
        <v>156000</v>
      </c>
      <c r="H176" s="632">
        <f t="shared" si="65"/>
        <v>360000</v>
      </c>
      <c r="I176" s="632">
        <f t="shared" si="59"/>
        <v>204000</v>
      </c>
      <c r="J176" s="632">
        <f t="shared" si="60"/>
        <v>256000</v>
      </c>
      <c r="K176" s="632">
        <f t="shared" si="61"/>
        <v>460000</v>
      </c>
      <c r="L176" s="632">
        <f t="shared" si="66"/>
        <v>204000</v>
      </c>
      <c r="M176" s="632">
        <f t="shared" si="71"/>
        <v>388000</v>
      </c>
      <c r="N176" s="633">
        <f t="shared" si="67"/>
        <v>592000</v>
      </c>
      <c r="P176">
        <v>100</v>
      </c>
      <c r="Q176">
        <v>20</v>
      </c>
      <c r="R176">
        <v>2</v>
      </c>
      <c r="S176" s="635">
        <f t="shared" si="62"/>
        <v>100000</v>
      </c>
      <c r="T176" s="635">
        <f t="shared" si="68"/>
        <v>132000</v>
      </c>
      <c r="U176" s="635">
        <f t="shared" si="69"/>
        <v>166000</v>
      </c>
    </row>
    <row r="177" spans="1:21">
      <c r="A177" s="370">
        <v>2</v>
      </c>
      <c r="B177" s="57" t="s">
        <v>1532</v>
      </c>
      <c r="C177" s="52">
        <v>170000</v>
      </c>
      <c r="D177" s="91">
        <v>130000</v>
      </c>
      <c r="E177" s="55">
        <f t="shared" si="58"/>
        <v>300000</v>
      </c>
      <c r="F177" s="632">
        <f t="shared" si="64"/>
        <v>204000</v>
      </c>
      <c r="G177" s="632">
        <f t="shared" si="64"/>
        <v>156000</v>
      </c>
      <c r="H177" s="632">
        <f t="shared" si="65"/>
        <v>360000</v>
      </c>
      <c r="I177" s="632">
        <f t="shared" si="59"/>
        <v>204000</v>
      </c>
      <c r="J177" s="632">
        <f t="shared" si="60"/>
        <v>256000</v>
      </c>
      <c r="K177" s="632">
        <f t="shared" si="61"/>
        <v>460000</v>
      </c>
      <c r="L177" s="632">
        <f t="shared" si="66"/>
        <v>204000</v>
      </c>
      <c r="M177" s="632">
        <f t="shared" si="71"/>
        <v>388000</v>
      </c>
      <c r="N177" s="633">
        <f t="shared" si="67"/>
        <v>592000</v>
      </c>
      <c r="P177">
        <v>100</v>
      </c>
      <c r="Q177">
        <v>20</v>
      </c>
      <c r="R177">
        <v>2</v>
      </c>
      <c r="S177" s="635">
        <f t="shared" si="62"/>
        <v>100000</v>
      </c>
      <c r="T177" s="635">
        <f t="shared" si="68"/>
        <v>132000</v>
      </c>
      <c r="U177" s="635">
        <f t="shared" si="69"/>
        <v>166000</v>
      </c>
    </row>
    <row r="178" spans="1:21">
      <c r="A178" s="370"/>
      <c r="B178" s="57" t="s">
        <v>1533</v>
      </c>
      <c r="C178" s="52">
        <v>190000</v>
      </c>
      <c r="D178" s="91">
        <v>135000</v>
      </c>
      <c r="E178" s="55">
        <f t="shared" si="58"/>
        <v>325000</v>
      </c>
      <c r="F178" s="632">
        <f t="shared" si="64"/>
        <v>228000</v>
      </c>
      <c r="G178" s="632">
        <f t="shared" si="64"/>
        <v>162000</v>
      </c>
      <c r="H178" s="632">
        <f t="shared" si="65"/>
        <v>390000</v>
      </c>
      <c r="I178" s="632">
        <f t="shared" si="59"/>
        <v>228000</v>
      </c>
      <c r="J178" s="632">
        <f t="shared" si="60"/>
        <v>262000</v>
      </c>
      <c r="K178" s="632">
        <f t="shared" si="61"/>
        <v>490000</v>
      </c>
      <c r="L178" s="632">
        <f t="shared" si="66"/>
        <v>228000</v>
      </c>
      <c r="M178" s="632">
        <f t="shared" si="71"/>
        <v>394000</v>
      </c>
      <c r="N178" s="633">
        <f t="shared" si="67"/>
        <v>622000</v>
      </c>
      <c r="P178">
        <v>114</v>
      </c>
      <c r="Q178">
        <v>22</v>
      </c>
      <c r="R178">
        <v>2</v>
      </c>
      <c r="S178" s="635">
        <f t="shared" si="62"/>
        <v>100000</v>
      </c>
      <c r="T178" s="635">
        <f t="shared" si="68"/>
        <v>132000</v>
      </c>
      <c r="U178" s="635">
        <f t="shared" si="69"/>
        <v>166000</v>
      </c>
    </row>
    <row r="179" spans="1:21">
      <c r="A179" s="370"/>
      <c r="B179" s="57" t="s">
        <v>1534</v>
      </c>
      <c r="C179" s="52">
        <v>170000</v>
      </c>
      <c r="D179" s="91">
        <v>130000</v>
      </c>
      <c r="E179" s="55">
        <f t="shared" si="58"/>
        <v>300000</v>
      </c>
      <c r="F179" s="632">
        <f t="shared" si="64"/>
        <v>204000</v>
      </c>
      <c r="G179" s="632">
        <f t="shared" si="64"/>
        <v>156000</v>
      </c>
      <c r="H179" s="632">
        <f t="shared" si="65"/>
        <v>360000</v>
      </c>
      <c r="I179" s="632">
        <f t="shared" si="59"/>
        <v>204000</v>
      </c>
      <c r="J179" s="632">
        <f t="shared" si="60"/>
        <v>256000</v>
      </c>
      <c r="K179" s="632">
        <f t="shared" si="61"/>
        <v>460000</v>
      </c>
      <c r="L179" s="632">
        <f t="shared" si="66"/>
        <v>204000</v>
      </c>
      <c r="M179" s="632">
        <f t="shared" si="71"/>
        <v>388000</v>
      </c>
      <c r="N179" s="633">
        <f t="shared" si="67"/>
        <v>592000</v>
      </c>
      <c r="P179">
        <v>100</v>
      </c>
      <c r="Q179">
        <v>20</v>
      </c>
      <c r="R179">
        <v>2</v>
      </c>
      <c r="S179" s="635">
        <f t="shared" si="62"/>
        <v>100000</v>
      </c>
      <c r="T179" s="635">
        <f t="shared" si="68"/>
        <v>132000</v>
      </c>
      <c r="U179" s="635">
        <f t="shared" si="69"/>
        <v>166000</v>
      </c>
    </row>
    <row r="180" spans="1:21">
      <c r="A180" s="370">
        <v>3</v>
      </c>
      <c r="B180" s="57" t="s">
        <v>1535</v>
      </c>
      <c r="C180" s="52">
        <v>170000</v>
      </c>
      <c r="D180" s="91">
        <v>130000</v>
      </c>
      <c r="E180" s="55">
        <f t="shared" si="58"/>
        <v>300000</v>
      </c>
      <c r="F180" s="632">
        <f t="shared" si="64"/>
        <v>204000</v>
      </c>
      <c r="G180" s="632">
        <f t="shared" si="64"/>
        <v>156000</v>
      </c>
      <c r="H180" s="632">
        <f t="shared" si="65"/>
        <v>360000</v>
      </c>
      <c r="I180" s="632">
        <f t="shared" si="59"/>
        <v>204000</v>
      </c>
      <c r="J180" s="632">
        <f t="shared" si="60"/>
        <v>256000</v>
      </c>
      <c r="K180" s="632">
        <f t="shared" si="61"/>
        <v>460000</v>
      </c>
      <c r="L180" s="632">
        <f t="shared" si="66"/>
        <v>204000</v>
      </c>
      <c r="M180" s="632">
        <f t="shared" si="71"/>
        <v>388000</v>
      </c>
      <c r="N180" s="633">
        <f t="shared" si="67"/>
        <v>592000</v>
      </c>
      <c r="P180">
        <v>100</v>
      </c>
      <c r="Q180">
        <v>20</v>
      </c>
      <c r="R180">
        <v>2</v>
      </c>
      <c r="S180" s="635">
        <f t="shared" si="62"/>
        <v>100000</v>
      </c>
      <c r="T180" s="635">
        <f t="shared" si="68"/>
        <v>132000</v>
      </c>
      <c r="U180" s="635">
        <f t="shared" si="69"/>
        <v>166000</v>
      </c>
    </row>
    <row r="181" spans="1:21">
      <c r="A181" s="370"/>
      <c r="B181" s="57" t="s">
        <v>1536</v>
      </c>
      <c r="C181" s="52">
        <v>190000</v>
      </c>
      <c r="D181" s="91">
        <v>135000</v>
      </c>
      <c r="E181" s="55">
        <f t="shared" si="58"/>
        <v>325000</v>
      </c>
      <c r="F181" s="632">
        <f t="shared" si="64"/>
        <v>228000</v>
      </c>
      <c r="G181" s="632">
        <f t="shared" si="64"/>
        <v>162000</v>
      </c>
      <c r="H181" s="632">
        <f t="shared" si="65"/>
        <v>390000</v>
      </c>
      <c r="I181" s="632">
        <f t="shared" si="59"/>
        <v>228000</v>
      </c>
      <c r="J181" s="632">
        <f t="shared" si="60"/>
        <v>262000</v>
      </c>
      <c r="K181" s="632">
        <f t="shared" si="61"/>
        <v>490000</v>
      </c>
      <c r="L181" s="632">
        <f t="shared" si="66"/>
        <v>228000</v>
      </c>
      <c r="M181" s="632">
        <f t="shared" si="71"/>
        <v>394000</v>
      </c>
      <c r="N181" s="633">
        <f t="shared" si="67"/>
        <v>622000</v>
      </c>
      <c r="P181">
        <v>110</v>
      </c>
      <c r="Q181">
        <v>22</v>
      </c>
      <c r="R181">
        <v>2</v>
      </c>
      <c r="S181" s="635">
        <f t="shared" si="62"/>
        <v>100000</v>
      </c>
      <c r="T181" s="635">
        <f t="shared" si="68"/>
        <v>132000</v>
      </c>
      <c r="U181" s="635">
        <f t="shared" si="69"/>
        <v>166000</v>
      </c>
    </row>
    <row r="182" spans="1:21">
      <c r="A182" s="370"/>
      <c r="B182" s="57" t="s">
        <v>1537</v>
      </c>
      <c r="C182" s="52">
        <v>170000</v>
      </c>
      <c r="D182" s="91">
        <v>130000</v>
      </c>
      <c r="E182" s="55">
        <f t="shared" si="58"/>
        <v>300000</v>
      </c>
      <c r="F182" s="632">
        <f t="shared" si="64"/>
        <v>204000</v>
      </c>
      <c r="G182" s="632">
        <f t="shared" si="64"/>
        <v>156000</v>
      </c>
      <c r="H182" s="632">
        <f t="shared" si="65"/>
        <v>360000</v>
      </c>
      <c r="I182" s="632">
        <f t="shared" si="59"/>
        <v>204000</v>
      </c>
      <c r="J182" s="632">
        <f t="shared" si="60"/>
        <v>256000</v>
      </c>
      <c r="K182" s="632">
        <f t="shared" si="61"/>
        <v>460000</v>
      </c>
      <c r="L182" s="632">
        <f t="shared" si="66"/>
        <v>204000</v>
      </c>
      <c r="M182" s="632">
        <f t="shared" si="71"/>
        <v>388000</v>
      </c>
      <c r="N182" s="633">
        <f t="shared" si="67"/>
        <v>592000</v>
      </c>
      <c r="P182">
        <v>100</v>
      </c>
      <c r="Q182">
        <v>20</v>
      </c>
      <c r="R182">
        <v>2</v>
      </c>
      <c r="S182" s="635">
        <f t="shared" si="62"/>
        <v>100000</v>
      </c>
      <c r="T182" s="635">
        <f t="shared" si="68"/>
        <v>132000</v>
      </c>
      <c r="U182" s="635">
        <f t="shared" si="69"/>
        <v>166000</v>
      </c>
    </row>
    <row r="183" spans="1:21">
      <c r="A183" s="370">
        <v>4</v>
      </c>
      <c r="B183" s="57" t="s">
        <v>1538</v>
      </c>
      <c r="C183" s="52">
        <v>175000</v>
      </c>
      <c r="D183" s="91">
        <v>150000</v>
      </c>
      <c r="E183" s="55">
        <f t="shared" si="58"/>
        <v>325000</v>
      </c>
      <c r="F183" s="632">
        <f t="shared" si="64"/>
        <v>210000</v>
      </c>
      <c r="G183" s="632">
        <f t="shared" si="64"/>
        <v>180000</v>
      </c>
      <c r="H183" s="632">
        <f t="shared" si="65"/>
        <v>390000</v>
      </c>
      <c r="I183" s="632">
        <f t="shared" si="59"/>
        <v>210000</v>
      </c>
      <c r="J183" s="632">
        <f t="shared" si="60"/>
        <v>280000</v>
      </c>
      <c r="K183" s="632">
        <f t="shared" si="61"/>
        <v>490000</v>
      </c>
      <c r="L183" s="632">
        <f t="shared" si="66"/>
        <v>210000</v>
      </c>
      <c r="M183" s="632">
        <f t="shared" si="71"/>
        <v>412000</v>
      </c>
      <c r="N183" s="633">
        <f t="shared" si="67"/>
        <v>622000</v>
      </c>
      <c r="P183">
        <v>104</v>
      </c>
      <c r="Q183">
        <v>20</v>
      </c>
      <c r="R183">
        <v>2</v>
      </c>
      <c r="S183" s="635">
        <f t="shared" si="62"/>
        <v>100000</v>
      </c>
      <c r="T183" s="635">
        <f t="shared" si="68"/>
        <v>132000</v>
      </c>
      <c r="U183" s="635">
        <f t="shared" si="69"/>
        <v>166000</v>
      </c>
    </row>
    <row r="184" spans="1:21">
      <c r="A184" s="370"/>
      <c r="B184" s="57" t="s">
        <v>1539</v>
      </c>
      <c r="C184" s="52">
        <v>190000</v>
      </c>
      <c r="D184" s="91">
        <v>135000</v>
      </c>
      <c r="E184" s="55">
        <f t="shared" si="58"/>
        <v>325000</v>
      </c>
      <c r="F184" s="632">
        <f t="shared" si="64"/>
        <v>228000</v>
      </c>
      <c r="G184" s="632">
        <f t="shared" si="64"/>
        <v>162000</v>
      </c>
      <c r="H184" s="632">
        <f t="shared" si="65"/>
        <v>390000</v>
      </c>
      <c r="I184" s="632">
        <f t="shared" si="59"/>
        <v>228000</v>
      </c>
      <c r="J184" s="632">
        <f t="shared" si="60"/>
        <v>262000</v>
      </c>
      <c r="K184" s="632">
        <f t="shared" si="61"/>
        <v>490000</v>
      </c>
      <c r="L184" s="632">
        <f t="shared" si="66"/>
        <v>228000</v>
      </c>
      <c r="M184" s="632">
        <f t="shared" si="71"/>
        <v>394000</v>
      </c>
      <c r="N184" s="633">
        <f t="shared" si="67"/>
        <v>622000</v>
      </c>
      <c r="P184">
        <v>114</v>
      </c>
      <c r="Q184">
        <v>22</v>
      </c>
      <c r="R184">
        <v>2</v>
      </c>
      <c r="S184" s="635">
        <f t="shared" si="62"/>
        <v>100000</v>
      </c>
      <c r="T184" s="635">
        <f t="shared" si="68"/>
        <v>132000</v>
      </c>
      <c r="U184" s="635">
        <f t="shared" si="69"/>
        <v>166000</v>
      </c>
    </row>
    <row r="185" spans="1:21">
      <c r="A185" s="370"/>
      <c r="B185" s="57" t="s">
        <v>1540</v>
      </c>
      <c r="C185" s="52">
        <v>190000</v>
      </c>
      <c r="D185" s="91">
        <v>135000</v>
      </c>
      <c r="E185" s="55">
        <f t="shared" si="58"/>
        <v>325000</v>
      </c>
      <c r="F185" s="632">
        <f t="shared" si="64"/>
        <v>228000</v>
      </c>
      <c r="G185" s="632">
        <f t="shared" si="64"/>
        <v>162000</v>
      </c>
      <c r="H185" s="632">
        <f t="shared" si="65"/>
        <v>390000</v>
      </c>
      <c r="I185" s="632">
        <f t="shared" si="59"/>
        <v>228000</v>
      </c>
      <c r="J185" s="632">
        <f t="shared" si="60"/>
        <v>262000</v>
      </c>
      <c r="K185" s="632">
        <f t="shared" si="61"/>
        <v>490000</v>
      </c>
      <c r="L185" s="632">
        <f t="shared" si="66"/>
        <v>228000</v>
      </c>
      <c r="M185" s="632">
        <f t="shared" si="71"/>
        <v>394000</v>
      </c>
      <c r="N185" s="633">
        <f t="shared" si="67"/>
        <v>622000</v>
      </c>
      <c r="P185">
        <v>114</v>
      </c>
      <c r="Q185">
        <v>22</v>
      </c>
      <c r="R185">
        <v>2</v>
      </c>
      <c r="S185" s="635">
        <f t="shared" si="62"/>
        <v>100000</v>
      </c>
      <c r="T185" s="635">
        <f t="shared" si="68"/>
        <v>132000</v>
      </c>
      <c r="U185" s="635">
        <f t="shared" si="69"/>
        <v>166000</v>
      </c>
    </row>
    <row r="186" spans="1:21">
      <c r="A186" s="370">
        <v>5</v>
      </c>
      <c r="B186" s="57" t="s">
        <v>1541</v>
      </c>
      <c r="C186" s="52">
        <v>190000</v>
      </c>
      <c r="D186" s="91">
        <v>135000</v>
      </c>
      <c r="E186" s="55">
        <f t="shared" si="58"/>
        <v>325000</v>
      </c>
      <c r="F186" s="632">
        <f t="shared" si="64"/>
        <v>228000</v>
      </c>
      <c r="G186" s="632">
        <f t="shared" si="64"/>
        <v>162000</v>
      </c>
      <c r="H186" s="632">
        <f t="shared" si="65"/>
        <v>390000</v>
      </c>
      <c r="I186" s="632">
        <f t="shared" ref="I186:I249" si="72">C186*1.2</f>
        <v>228000</v>
      </c>
      <c r="J186" s="632">
        <f t="shared" ref="J186:J249" si="73">G186+R186*50000</f>
        <v>262000</v>
      </c>
      <c r="K186" s="632">
        <f t="shared" ref="K186:K249" si="74">+J186+I186</f>
        <v>490000</v>
      </c>
      <c r="L186" s="632">
        <f t="shared" si="66"/>
        <v>228000</v>
      </c>
      <c r="M186" s="632">
        <f t="shared" si="71"/>
        <v>394000</v>
      </c>
      <c r="N186" s="633">
        <f t="shared" si="67"/>
        <v>622000</v>
      </c>
      <c r="P186">
        <v>112</v>
      </c>
      <c r="Q186">
        <v>22</v>
      </c>
      <c r="R186">
        <v>2</v>
      </c>
      <c r="S186" s="635">
        <f t="shared" ref="S186:S249" si="75">+R186*50000</f>
        <v>100000</v>
      </c>
      <c r="T186" s="635">
        <f t="shared" si="68"/>
        <v>132000</v>
      </c>
      <c r="U186" s="635">
        <f t="shared" si="69"/>
        <v>166000</v>
      </c>
    </row>
    <row r="187" spans="1:21">
      <c r="A187" s="370"/>
      <c r="B187" s="57" t="s">
        <v>1542</v>
      </c>
      <c r="C187" s="52">
        <v>195000</v>
      </c>
      <c r="D187" s="91">
        <v>145000</v>
      </c>
      <c r="E187" s="55">
        <f t="shared" si="58"/>
        <v>340000</v>
      </c>
      <c r="F187" s="632">
        <f t="shared" si="64"/>
        <v>234000</v>
      </c>
      <c r="G187" s="632">
        <f t="shared" si="64"/>
        <v>174000</v>
      </c>
      <c r="H187" s="632">
        <f t="shared" si="65"/>
        <v>408000</v>
      </c>
      <c r="I187" s="632">
        <f t="shared" si="72"/>
        <v>234000</v>
      </c>
      <c r="J187" s="632">
        <f t="shared" si="73"/>
        <v>299000</v>
      </c>
      <c r="K187" s="632">
        <f t="shared" si="74"/>
        <v>533000</v>
      </c>
      <c r="L187" s="632">
        <f t="shared" si="66"/>
        <v>234000</v>
      </c>
      <c r="M187" s="632">
        <f t="shared" si="71"/>
        <v>464000</v>
      </c>
      <c r="N187" s="633">
        <f t="shared" si="67"/>
        <v>698000</v>
      </c>
      <c r="P187">
        <v>122</v>
      </c>
      <c r="Q187">
        <v>24</v>
      </c>
      <c r="R187">
        <v>2.5</v>
      </c>
      <c r="S187" s="635">
        <f t="shared" si="75"/>
        <v>125000</v>
      </c>
      <c r="T187" s="635">
        <f t="shared" si="68"/>
        <v>165000</v>
      </c>
      <c r="U187" s="635">
        <f t="shared" si="69"/>
        <v>207500</v>
      </c>
    </row>
    <row r="188" spans="1:21">
      <c r="A188" s="370"/>
      <c r="B188" s="57" t="s">
        <v>1543</v>
      </c>
      <c r="C188" s="52">
        <v>195000</v>
      </c>
      <c r="D188" s="91">
        <v>145000</v>
      </c>
      <c r="E188" s="55">
        <f t="shared" si="58"/>
        <v>340000</v>
      </c>
      <c r="F188" s="632">
        <f t="shared" si="64"/>
        <v>234000</v>
      </c>
      <c r="G188" s="632">
        <f t="shared" si="64"/>
        <v>174000</v>
      </c>
      <c r="H188" s="632">
        <f t="shared" si="65"/>
        <v>408000</v>
      </c>
      <c r="I188" s="632">
        <f t="shared" si="72"/>
        <v>234000</v>
      </c>
      <c r="J188" s="632">
        <f t="shared" si="73"/>
        <v>299000</v>
      </c>
      <c r="K188" s="632">
        <f t="shared" si="74"/>
        <v>533000</v>
      </c>
      <c r="L188" s="632">
        <f t="shared" si="66"/>
        <v>234000</v>
      </c>
      <c r="M188" s="632">
        <f t="shared" si="71"/>
        <v>464000</v>
      </c>
      <c r="N188" s="633">
        <f t="shared" si="67"/>
        <v>698000</v>
      </c>
      <c r="P188">
        <v>122</v>
      </c>
      <c r="Q188">
        <v>24</v>
      </c>
      <c r="R188">
        <v>2.5</v>
      </c>
      <c r="S188" s="635">
        <f t="shared" si="75"/>
        <v>125000</v>
      </c>
      <c r="T188" s="635">
        <f t="shared" si="68"/>
        <v>165000</v>
      </c>
      <c r="U188" s="635">
        <f t="shared" si="69"/>
        <v>207500</v>
      </c>
    </row>
    <row r="189" spans="1:21">
      <c r="A189" s="370">
        <v>6</v>
      </c>
      <c r="B189" s="57" t="s">
        <v>1544</v>
      </c>
      <c r="C189" s="52">
        <v>170000</v>
      </c>
      <c r="D189" s="91">
        <v>130000</v>
      </c>
      <c r="E189" s="55">
        <f t="shared" si="58"/>
        <v>300000</v>
      </c>
      <c r="F189" s="632">
        <f t="shared" si="64"/>
        <v>204000</v>
      </c>
      <c r="G189" s="632">
        <f t="shared" si="64"/>
        <v>156000</v>
      </c>
      <c r="H189" s="632">
        <f t="shared" si="65"/>
        <v>360000</v>
      </c>
      <c r="I189" s="632">
        <f t="shared" si="72"/>
        <v>204000</v>
      </c>
      <c r="J189" s="632">
        <f t="shared" si="73"/>
        <v>256000</v>
      </c>
      <c r="K189" s="632">
        <f t="shared" si="74"/>
        <v>460000</v>
      </c>
      <c r="L189" s="632">
        <f t="shared" si="66"/>
        <v>204000</v>
      </c>
      <c r="M189" s="632">
        <f t="shared" si="71"/>
        <v>388000</v>
      </c>
      <c r="N189" s="633">
        <f t="shared" si="67"/>
        <v>592000</v>
      </c>
      <c r="P189">
        <v>100</v>
      </c>
      <c r="Q189">
        <v>20</v>
      </c>
      <c r="R189">
        <v>2</v>
      </c>
      <c r="S189" s="635">
        <f t="shared" si="75"/>
        <v>100000</v>
      </c>
      <c r="T189" s="635">
        <f t="shared" si="68"/>
        <v>132000</v>
      </c>
      <c r="U189" s="635">
        <f t="shared" si="69"/>
        <v>166000</v>
      </c>
    </row>
    <row r="190" spans="1:21">
      <c r="A190" s="370"/>
      <c r="B190" s="57" t="s">
        <v>1545</v>
      </c>
      <c r="C190" s="52">
        <v>170000</v>
      </c>
      <c r="D190" s="91">
        <v>130000</v>
      </c>
      <c r="E190" s="55">
        <f t="shared" si="58"/>
        <v>300000</v>
      </c>
      <c r="F190" s="632">
        <f t="shared" si="64"/>
        <v>204000</v>
      </c>
      <c r="G190" s="632">
        <f t="shared" si="64"/>
        <v>156000</v>
      </c>
      <c r="H190" s="632">
        <f t="shared" si="65"/>
        <v>360000</v>
      </c>
      <c r="I190" s="632">
        <f t="shared" si="72"/>
        <v>204000</v>
      </c>
      <c r="J190" s="632">
        <f t="shared" si="73"/>
        <v>256000</v>
      </c>
      <c r="K190" s="632">
        <f t="shared" si="74"/>
        <v>460000</v>
      </c>
      <c r="L190" s="632">
        <f t="shared" si="66"/>
        <v>204000</v>
      </c>
      <c r="M190" s="632">
        <f t="shared" si="71"/>
        <v>388000</v>
      </c>
      <c r="N190" s="633">
        <f t="shared" si="67"/>
        <v>592000</v>
      </c>
      <c r="P190">
        <v>100</v>
      </c>
      <c r="Q190">
        <v>20</v>
      </c>
      <c r="R190">
        <v>2</v>
      </c>
      <c r="S190" s="635">
        <f t="shared" si="75"/>
        <v>100000</v>
      </c>
      <c r="T190" s="635">
        <f t="shared" si="68"/>
        <v>132000</v>
      </c>
      <c r="U190" s="635">
        <f t="shared" si="69"/>
        <v>166000</v>
      </c>
    </row>
    <row r="191" spans="1:21">
      <c r="A191" s="370"/>
      <c r="B191" s="57" t="s">
        <v>1546</v>
      </c>
      <c r="C191" s="52">
        <v>170000</v>
      </c>
      <c r="D191" s="91">
        <v>130000</v>
      </c>
      <c r="E191" s="55">
        <f t="shared" si="58"/>
        <v>300000</v>
      </c>
      <c r="F191" s="632">
        <f t="shared" si="64"/>
        <v>204000</v>
      </c>
      <c r="G191" s="632">
        <f t="shared" si="64"/>
        <v>156000</v>
      </c>
      <c r="H191" s="632">
        <f t="shared" si="65"/>
        <v>360000</v>
      </c>
      <c r="I191" s="632">
        <f t="shared" si="72"/>
        <v>204000</v>
      </c>
      <c r="J191" s="632">
        <f t="shared" si="73"/>
        <v>256000</v>
      </c>
      <c r="K191" s="632">
        <f t="shared" si="74"/>
        <v>460000</v>
      </c>
      <c r="L191" s="632">
        <f t="shared" si="66"/>
        <v>204000</v>
      </c>
      <c r="M191" s="632">
        <f t="shared" si="71"/>
        <v>388000</v>
      </c>
      <c r="N191" s="633">
        <f t="shared" si="67"/>
        <v>592000</v>
      </c>
      <c r="P191">
        <v>100</v>
      </c>
      <c r="Q191">
        <v>20</v>
      </c>
      <c r="R191">
        <v>2</v>
      </c>
      <c r="S191" s="635">
        <f t="shared" si="75"/>
        <v>100000</v>
      </c>
      <c r="T191" s="635">
        <f t="shared" si="68"/>
        <v>132000</v>
      </c>
      <c r="U191" s="635">
        <f t="shared" si="69"/>
        <v>166000</v>
      </c>
    </row>
    <row r="192" spans="1:21">
      <c r="A192" s="370">
        <v>7</v>
      </c>
      <c r="B192" s="57" t="s">
        <v>1547</v>
      </c>
      <c r="C192" s="52">
        <v>190000</v>
      </c>
      <c r="D192" s="91">
        <v>135000</v>
      </c>
      <c r="E192" s="55">
        <f t="shared" si="58"/>
        <v>325000</v>
      </c>
      <c r="F192" s="632">
        <f t="shared" si="64"/>
        <v>228000</v>
      </c>
      <c r="G192" s="632">
        <f t="shared" si="64"/>
        <v>162000</v>
      </c>
      <c r="H192" s="632">
        <f t="shared" si="65"/>
        <v>390000</v>
      </c>
      <c r="I192" s="632">
        <f t="shared" si="72"/>
        <v>228000</v>
      </c>
      <c r="J192" s="632">
        <f t="shared" si="73"/>
        <v>262000</v>
      </c>
      <c r="K192" s="632">
        <f t="shared" si="74"/>
        <v>490000</v>
      </c>
      <c r="L192" s="632">
        <f t="shared" si="66"/>
        <v>228000</v>
      </c>
      <c r="M192" s="632">
        <f t="shared" si="71"/>
        <v>394000</v>
      </c>
      <c r="N192" s="633">
        <f t="shared" si="67"/>
        <v>622000</v>
      </c>
      <c r="P192">
        <v>116</v>
      </c>
      <c r="Q192">
        <v>23</v>
      </c>
      <c r="R192">
        <v>2</v>
      </c>
      <c r="S192" s="635">
        <f t="shared" si="75"/>
        <v>100000</v>
      </c>
      <c r="T192" s="635">
        <f t="shared" si="68"/>
        <v>132000</v>
      </c>
      <c r="U192" s="635">
        <f t="shared" si="69"/>
        <v>166000</v>
      </c>
    </row>
    <row r="193" spans="1:21">
      <c r="A193" s="370"/>
      <c r="B193" s="57" t="s">
        <v>1548</v>
      </c>
      <c r="C193" s="52">
        <v>190000</v>
      </c>
      <c r="D193" s="91">
        <v>135000</v>
      </c>
      <c r="E193" s="55">
        <f t="shared" si="58"/>
        <v>325000</v>
      </c>
      <c r="F193" s="632">
        <f t="shared" si="64"/>
        <v>228000</v>
      </c>
      <c r="G193" s="632">
        <f t="shared" si="64"/>
        <v>162000</v>
      </c>
      <c r="H193" s="632">
        <f t="shared" si="65"/>
        <v>390000</v>
      </c>
      <c r="I193" s="632">
        <f t="shared" si="72"/>
        <v>228000</v>
      </c>
      <c r="J193" s="632">
        <f t="shared" si="73"/>
        <v>262000</v>
      </c>
      <c r="K193" s="632">
        <f t="shared" si="74"/>
        <v>490000</v>
      </c>
      <c r="L193" s="632">
        <f t="shared" si="66"/>
        <v>228000</v>
      </c>
      <c r="M193" s="632">
        <f t="shared" si="71"/>
        <v>394000</v>
      </c>
      <c r="N193" s="633">
        <f t="shared" si="67"/>
        <v>622000</v>
      </c>
      <c r="P193">
        <v>116</v>
      </c>
      <c r="Q193">
        <v>23</v>
      </c>
      <c r="R193">
        <v>2</v>
      </c>
      <c r="S193" s="635">
        <f t="shared" si="75"/>
        <v>100000</v>
      </c>
      <c r="T193" s="635">
        <f t="shared" si="68"/>
        <v>132000</v>
      </c>
      <c r="U193" s="635">
        <f t="shared" si="69"/>
        <v>166000</v>
      </c>
    </row>
    <row r="194" spans="1:21">
      <c r="A194" s="370"/>
      <c r="B194" s="57" t="s">
        <v>1549</v>
      </c>
      <c r="C194" s="52">
        <v>190000</v>
      </c>
      <c r="D194" s="91">
        <v>135000</v>
      </c>
      <c r="E194" s="55">
        <f t="shared" si="58"/>
        <v>325000</v>
      </c>
      <c r="F194" s="632">
        <f t="shared" si="64"/>
        <v>228000</v>
      </c>
      <c r="G194" s="632">
        <f t="shared" si="64"/>
        <v>162000</v>
      </c>
      <c r="H194" s="632">
        <f t="shared" si="65"/>
        <v>390000</v>
      </c>
      <c r="I194" s="632">
        <f t="shared" si="72"/>
        <v>228000</v>
      </c>
      <c r="J194" s="632">
        <f t="shared" si="73"/>
        <v>262000</v>
      </c>
      <c r="K194" s="632">
        <f t="shared" si="74"/>
        <v>490000</v>
      </c>
      <c r="L194" s="632">
        <f t="shared" si="66"/>
        <v>228000</v>
      </c>
      <c r="M194" s="632">
        <f t="shared" si="71"/>
        <v>394000</v>
      </c>
      <c r="N194" s="633">
        <f t="shared" si="67"/>
        <v>622000</v>
      </c>
      <c r="P194">
        <v>116</v>
      </c>
      <c r="Q194">
        <v>23</v>
      </c>
      <c r="R194">
        <v>2</v>
      </c>
      <c r="S194" s="635">
        <f t="shared" si="75"/>
        <v>100000</v>
      </c>
      <c r="T194" s="635">
        <f t="shared" si="68"/>
        <v>132000</v>
      </c>
      <c r="U194" s="635">
        <f t="shared" si="69"/>
        <v>166000</v>
      </c>
    </row>
    <row r="195" spans="1:21">
      <c r="A195" s="370"/>
      <c r="B195" s="57"/>
      <c r="C195" s="52"/>
      <c r="D195" s="91"/>
      <c r="E195" s="55"/>
      <c r="F195" s="632"/>
      <c r="G195" s="632"/>
      <c r="H195" s="632"/>
      <c r="I195" s="632"/>
      <c r="J195" s="632"/>
      <c r="K195" s="632"/>
      <c r="L195" s="632"/>
      <c r="M195" s="632"/>
      <c r="N195" s="633"/>
      <c r="S195" s="635"/>
      <c r="T195" s="635">
        <f t="shared" si="68"/>
        <v>0</v>
      </c>
      <c r="U195" s="635">
        <f t="shared" si="69"/>
        <v>0</v>
      </c>
    </row>
    <row r="196" spans="1:21">
      <c r="A196" s="368" t="s">
        <v>109</v>
      </c>
      <c r="B196" s="63" t="s">
        <v>1550</v>
      </c>
      <c r="C196" s="52"/>
      <c r="D196" s="91"/>
      <c r="E196" s="55"/>
      <c r="F196" s="632"/>
      <c r="G196" s="632"/>
      <c r="H196" s="632"/>
      <c r="I196" s="632"/>
      <c r="J196" s="632"/>
      <c r="K196" s="632"/>
      <c r="L196" s="632"/>
      <c r="M196" s="632"/>
      <c r="N196" s="633"/>
      <c r="S196" s="635"/>
      <c r="T196" s="635">
        <f t="shared" si="68"/>
        <v>0</v>
      </c>
      <c r="U196" s="635">
        <f t="shared" si="69"/>
        <v>0</v>
      </c>
    </row>
    <row r="197" spans="1:21">
      <c r="A197" s="370">
        <v>1</v>
      </c>
      <c r="B197" s="57" t="s">
        <v>1551</v>
      </c>
      <c r="C197" s="52">
        <v>130000</v>
      </c>
      <c r="D197" s="91">
        <v>120000</v>
      </c>
      <c r="E197" s="55">
        <f t="shared" ref="E197:E213" si="76">+C197+D197</f>
        <v>250000</v>
      </c>
      <c r="F197" s="632">
        <f t="shared" si="64"/>
        <v>156000</v>
      </c>
      <c r="G197" s="632">
        <f t="shared" si="64"/>
        <v>144000</v>
      </c>
      <c r="H197" s="632">
        <f t="shared" si="65"/>
        <v>300000</v>
      </c>
      <c r="I197" s="632">
        <f t="shared" si="72"/>
        <v>156000</v>
      </c>
      <c r="J197" s="632">
        <f t="shared" si="73"/>
        <v>219000</v>
      </c>
      <c r="K197" s="632">
        <f t="shared" si="74"/>
        <v>375000</v>
      </c>
      <c r="L197" s="632">
        <f t="shared" si="66"/>
        <v>156000</v>
      </c>
      <c r="M197" s="632">
        <f t="shared" ref="M197:M205" si="77">G197+R197*66000++R197*50000</f>
        <v>318000</v>
      </c>
      <c r="N197" s="633">
        <f t="shared" si="67"/>
        <v>474000</v>
      </c>
      <c r="P197">
        <v>70</v>
      </c>
      <c r="Q197">
        <v>14</v>
      </c>
      <c r="R197">
        <v>1.5</v>
      </c>
      <c r="S197" s="635">
        <f t="shared" si="75"/>
        <v>75000</v>
      </c>
      <c r="T197" s="635">
        <f t="shared" si="68"/>
        <v>99000</v>
      </c>
      <c r="U197" s="635">
        <f t="shared" si="69"/>
        <v>124500</v>
      </c>
    </row>
    <row r="198" spans="1:21">
      <c r="A198" s="370"/>
      <c r="B198" s="57" t="s">
        <v>1552</v>
      </c>
      <c r="C198" s="52">
        <v>150000</v>
      </c>
      <c r="D198" s="91">
        <v>110000</v>
      </c>
      <c r="E198" s="55">
        <f t="shared" si="76"/>
        <v>260000</v>
      </c>
      <c r="F198" s="632">
        <f t="shared" si="64"/>
        <v>180000</v>
      </c>
      <c r="G198" s="632">
        <f t="shared" si="64"/>
        <v>132000</v>
      </c>
      <c r="H198" s="632">
        <f t="shared" si="65"/>
        <v>312000</v>
      </c>
      <c r="I198" s="632">
        <f t="shared" si="72"/>
        <v>180000</v>
      </c>
      <c r="J198" s="632">
        <f t="shared" si="73"/>
        <v>207000</v>
      </c>
      <c r="K198" s="632">
        <f t="shared" si="74"/>
        <v>387000</v>
      </c>
      <c r="L198" s="632">
        <f t="shared" si="66"/>
        <v>180000</v>
      </c>
      <c r="M198" s="632">
        <f t="shared" si="77"/>
        <v>306000</v>
      </c>
      <c r="N198" s="633">
        <f t="shared" si="67"/>
        <v>486000</v>
      </c>
      <c r="P198">
        <v>80</v>
      </c>
      <c r="Q198">
        <v>16</v>
      </c>
      <c r="R198">
        <v>1.5</v>
      </c>
      <c r="S198" s="635">
        <f t="shared" si="75"/>
        <v>75000</v>
      </c>
      <c r="T198" s="635">
        <f t="shared" si="68"/>
        <v>99000</v>
      </c>
      <c r="U198" s="635">
        <f t="shared" si="69"/>
        <v>124500</v>
      </c>
    </row>
    <row r="199" spans="1:21">
      <c r="A199" s="370"/>
      <c r="B199" s="57" t="s">
        <v>1553</v>
      </c>
      <c r="C199" s="52">
        <v>140000</v>
      </c>
      <c r="D199" s="91">
        <v>120000</v>
      </c>
      <c r="E199" s="55">
        <f t="shared" si="76"/>
        <v>260000</v>
      </c>
      <c r="F199" s="632">
        <f t="shared" si="64"/>
        <v>168000</v>
      </c>
      <c r="G199" s="632">
        <f t="shared" si="64"/>
        <v>144000</v>
      </c>
      <c r="H199" s="632">
        <f t="shared" si="65"/>
        <v>312000</v>
      </c>
      <c r="I199" s="632">
        <f t="shared" si="72"/>
        <v>168000</v>
      </c>
      <c r="J199" s="632">
        <f t="shared" si="73"/>
        <v>219000</v>
      </c>
      <c r="K199" s="632">
        <f t="shared" si="74"/>
        <v>387000</v>
      </c>
      <c r="L199" s="632">
        <f t="shared" si="66"/>
        <v>168000</v>
      </c>
      <c r="M199" s="632">
        <f t="shared" si="77"/>
        <v>318000</v>
      </c>
      <c r="N199" s="633">
        <f t="shared" si="67"/>
        <v>486000</v>
      </c>
      <c r="P199">
        <v>76</v>
      </c>
      <c r="Q199">
        <v>15</v>
      </c>
      <c r="R199">
        <v>1.5</v>
      </c>
      <c r="S199" s="635">
        <f t="shared" si="75"/>
        <v>75000</v>
      </c>
      <c r="T199" s="635">
        <f t="shared" si="68"/>
        <v>99000</v>
      </c>
      <c r="U199" s="635">
        <f t="shared" si="69"/>
        <v>124500</v>
      </c>
    </row>
    <row r="200" spans="1:21">
      <c r="A200" s="370">
        <v>2</v>
      </c>
      <c r="B200" s="57" t="s">
        <v>1554</v>
      </c>
      <c r="C200" s="52">
        <v>140000</v>
      </c>
      <c r="D200" s="91">
        <v>120000</v>
      </c>
      <c r="E200" s="55">
        <f t="shared" si="76"/>
        <v>260000</v>
      </c>
      <c r="F200" s="632">
        <f t="shared" si="64"/>
        <v>168000</v>
      </c>
      <c r="G200" s="632">
        <f t="shared" si="64"/>
        <v>144000</v>
      </c>
      <c r="H200" s="632">
        <f t="shared" si="65"/>
        <v>312000</v>
      </c>
      <c r="I200" s="632">
        <f t="shared" si="72"/>
        <v>168000</v>
      </c>
      <c r="J200" s="632">
        <f t="shared" si="73"/>
        <v>219000</v>
      </c>
      <c r="K200" s="632">
        <f t="shared" si="74"/>
        <v>387000</v>
      </c>
      <c r="L200" s="632">
        <f t="shared" si="66"/>
        <v>168000</v>
      </c>
      <c r="M200" s="632">
        <f t="shared" si="77"/>
        <v>318000</v>
      </c>
      <c r="N200" s="633">
        <f t="shared" si="67"/>
        <v>486000</v>
      </c>
      <c r="P200">
        <v>74</v>
      </c>
      <c r="Q200">
        <v>14</v>
      </c>
      <c r="R200">
        <v>1.5</v>
      </c>
      <c r="S200" s="635">
        <f t="shared" si="75"/>
        <v>75000</v>
      </c>
      <c r="T200" s="635">
        <f t="shared" si="68"/>
        <v>99000</v>
      </c>
      <c r="U200" s="635">
        <f t="shared" si="69"/>
        <v>124500</v>
      </c>
    </row>
    <row r="201" spans="1:21">
      <c r="A201" s="370"/>
      <c r="B201" s="57" t="s">
        <v>1555</v>
      </c>
      <c r="C201" s="52">
        <v>150000</v>
      </c>
      <c r="D201" s="91">
        <v>120000</v>
      </c>
      <c r="E201" s="55">
        <f t="shared" si="76"/>
        <v>270000</v>
      </c>
      <c r="F201" s="632">
        <f t="shared" si="64"/>
        <v>180000</v>
      </c>
      <c r="G201" s="632">
        <f t="shared" si="64"/>
        <v>144000</v>
      </c>
      <c r="H201" s="632">
        <f t="shared" si="65"/>
        <v>324000</v>
      </c>
      <c r="I201" s="632">
        <f t="shared" si="72"/>
        <v>180000</v>
      </c>
      <c r="J201" s="632">
        <f t="shared" si="73"/>
        <v>244000</v>
      </c>
      <c r="K201" s="632">
        <f t="shared" si="74"/>
        <v>424000</v>
      </c>
      <c r="L201" s="632">
        <f t="shared" si="66"/>
        <v>180000</v>
      </c>
      <c r="M201" s="632">
        <f t="shared" si="77"/>
        <v>376000</v>
      </c>
      <c r="N201" s="633">
        <f t="shared" si="67"/>
        <v>556000</v>
      </c>
      <c r="P201">
        <v>84</v>
      </c>
      <c r="Q201">
        <v>16</v>
      </c>
      <c r="R201">
        <v>2</v>
      </c>
      <c r="S201" s="635">
        <f t="shared" si="75"/>
        <v>100000</v>
      </c>
      <c r="T201" s="635">
        <f t="shared" si="68"/>
        <v>132000</v>
      </c>
      <c r="U201" s="635">
        <f t="shared" si="69"/>
        <v>166000</v>
      </c>
    </row>
    <row r="202" spans="1:21">
      <c r="A202" s="370"/>
      <c r="B202" s="57" t="s">
        <v>1556</v>
      </c>
      <c r="C202" s="52">
        <v>150000</v>
      </c>
      <c r="D202" s="91">
        <v>120000</v>
      </c>
      <c r="E202" s="55">
        <f t="shared" si="76"/>
        <v>270000</v>
      </c>
      <c r="F202" s="632">
        <f t="shared" si="64"/>
        <v>180000</v>
      </c>
      <c r="G202" s="632">
        <f t="shared" si="64"/>
        <v>144000</v>
      </c>
      <c r="H202" s="632">
        <f t="shared" si="65"/>
        <v>324000</v>
      </c>
      <c r="I202" s="632">
        <f t="shared" si="72"/>
        <v>180000</v>
      </c>
      <c r="J202" s="632">
        <f t="shared" si="73"/>
        <v>244000</v>
      </c>
      <c r="K202" s="632">
        <f t="shared" si="74"/>
        <v>424000</v>
      </c>
      <c r="L202" s="632">
        <f t="shared" si="66"/>
        <v>180000</v>
      </c>
      <c r="M202" s="632">
        <f t="shared" si="77"/>
        <v>376000</v>
      </c>
      <c r="N202" s="633">
        <f t="shared" si="67"/>
        <v>556000</v>
      </c>
      <c r="P202">
        <v>84</v>
      </c>
      <c r="Q202">
        <v>16</v>
      </c>
      <c r="R202">
        <v>2</v>
      </c>
      <c r="S202" s="635">
        <f t="shared" si="75"/>
        <v>100000</v>
      </c>
      <c r="T202" s="635">
        <f t="shared" si="68"/>
        <v>132000</v>
      </c>
      <c r="U202" s="635">
        <f t="shared" si="69"/>
        <v>166000</v>
      </c>
    </row>
    <row r="203" spans="1:21">
      <c r="A203" s="370">
        <v>3</v>
      </c>
      <c r="B203" s="57" t="s">
        <v>1557</v>
      </c>
      <c r="C203" s="52">
        <v>125000</v>
      </c>
      <c r="D203" s="91">
        <v>125000</v>
      </c>
      <c r="E203" s="55">
        <f t="shared" si="76"/>
        <v>250000</v>
      </c>
      <c r="F203" s="632">
        <f t="shared" si="64"/>
        <v>150000</v>
      </c>
      <c r="G203" s="632">
        <f t="shared" si="64"/>
        <v>150000</v>
      </c>
      <c r="H203" s="632">
        <f t="shared" si="65"/>
        <v>300000</v>
      </c>
      <c r="I203" s="632">
        <f t="shared" si="72"/>
        <v>150000</v>
      </c>
      <c r="J203" s="632">
        <f t="shared" si="73"/>
        <v>225000</v>
      </c>
      <c r="K203" s="632">
        <f t="shared" si="74"/>
        <v>375000</v>
      </c>
      <c r="L203" s="632">
        <f t="shared" si="66"/>
        <v>150000</v>
      </c>
      <c r="M203" s="632">
        <f t="shared" si="77"/>
        <v>324000</v>
      </c>
      <c r="N203" s="633">
        <f t="shared" si="67"/>
        <v>474000</v>
      </c>
      <c r="P203">
        <v>64</v>
      </c>
      <c r="Q203">
        <v>12</v>
      </c>
      <c r="R203">
        <v>1.5</v>
      </c>
      <c r="S203" s="635">
        <f t="shared" si="75"/>
        <v>75000</v>
      </c>
      <c r="T203" s="635">
        <f t="shared" si="68"/>
        <v>99000</v>
      </c>
      <c r="U203" s="635">
        <f t="shared" si="69"/>
        <v>124500</v>
      </c>
    </row>
    <row r="204" spans="1:21">
      <c r="A204" s="370"/>
      <c r="B204" s="57" t="s">
        <v>1558</v>
      </c>
      <c r="C204" s="52">
        <v>140000</v>
      </c>
      <c r="D204" s="91">
        <v>120000</v>
      </c>
      <c r="E204" s="55">
        <f t="shared" si="76"/>
        <v>260000</v>
      </c>
      <c r="F204" s="632">
        <f t="shared" si="64"/>
        <v>168000</v>
      </c>
      <c r="G204" s="632">
        <f t="shared" si="64"/>
        <v>144000</v>
      </c>
      <c r="H204" s="632">
        <f t="shared" si="65"/>
        <v>312000</v>
      </c>
      <c r="I204" s="632">
        <f t="shared" si="72"/>
        <v>168000</v>
      </c>
      <c r="J204" s="632">
        <f t="shared" si="73"/>
        <v>219000</v>
      </c>
      <c r="K204" s="632">
        <f t="shared" si="74"/>
        <v>387000</v>
      </c>
      <c r="L204" s="632">
        <f t="shared" si="66"/>
        <v>168000</v>
      </c>
      <c r="M204" s="632">
        <f t="shared" si="77"/>
        <v>318000</v>
      </c>
      <c r="N204" s="633">
        <f t="shared" si="67"/>
        <v>486000</v>
      </c>
      <c r="P204">
        <v>74</v>
      </c>
      <c r="Q204">
        <v>14</v>
      </c>
      <c r="R204">
        <v>1.5</v>
      </c>
      <c r="S204" s="635">
        <f t="shared" si="75"/>
        <v>75000</v>
      </c>
      <c r="T204" s="635">
        <f t="shared" si="68"/>
        <v>99000</v>
      </c>
      <c r="U204" s="635">
        <f t="shared" si="69"/>
        <v>124500</v>
      </c>
    </row>
    <row r="205" spans="1:21">
      <c r="A205" s="370"/>
      <c r="B205" s="57" t="s">
        <v>1559</v>
      </c>
      <c r="C205" s="52">
        <v>140000</v>
      </c>
      <c r="D205" s="91">
        <v>120000</v>
      </c>
      <c r="E205" s="55">
        <f t="shared" si="76"/>
        <v>260000</v>
      </c>
      <c r="F205" s="632">
        <f t="shared" si="64"/>
        <v>168000</v>
      </c>
      <c r="G205" s="632">
        <f t="shared" si="64"/>
        <v>144000</v>
      </c>
      <c r="H205" s="632">
        <f t="shared" si="65"/>
        <v>312000</v>
      </c>
      <c r="I205" s="632">
        <f t="shared" si="72"/>
        <v>168000</v>
      </c>
      <c r="J205" s="632">
        <f t="shared" si="73"/>
        <v>219000</v>
      </c>
      <c r="K205" s="632">
        <f t="shared" si="74"/>
        <v>387000</v>
      </c>
      <c r="L205" s="632">
        <f t="shared" si="66"/>
        <v>168000</v>
      </c>
      <c r="M205" s="632">
        <f t="shared" si="77"/>
        <v>318000</v>
      </c>
      <c r="N205" s="633">
        <f t="shared" si="67"/>
        <v>486000</v>
      </c>
      <c r="P205">
        <v>74</v>
      </c>
      <c r="Q205">
        <v>14</v>
      </c>
      <c r="R205">
        <v>1.5</v>
      </c>
      <c r="S205" s="635">
        <f t="shared" si="75"/>
        <v>75000</v>
      </c>
      <c r="T205" s="635">
        <f t="shared" si="68"/>
        <v>99000</v>
      </c>
      <c r="U205" s="635">
        <f t="shared" si="69"/>
        <v>124500</v>
      </c>
    </row>
    <row r="206" spans="1:21">
      <c r="A206" s="370"/>
      <c r="B206" s="57"/>
      <c r="C206" s="52"/>
      <c r="D206" s="91"/>
      <c r="E206" s="55"/>
      <c r="F206" s="632"/>
      <c r="G206" s="632"/>
      <c r="H206" s="632"/>
      <c r="I206" s="632"/>
      <c r="J206" s="632"/>
      <c r="K206" s="632"/>
      <c r="L206" s="632"/>
      <c r="M206" s="632"/>
      <c r="N206" s="633"/>
      <c r="S206" s="635"/>
      <c r="T206" s="635">
        <f t="shared" si="68"/>
        <v>0</v>
      </c>
      <c r="U206" s="635">
        <f t="shared" si="69"/>
        <v>0</v>
      </c>
    </row>
    <row r="207" spans="1:21">
      <c r="A207" s="368" t="s">
        <v>1560</v>
      </c>
      <c r="B207" s="63" t="s">
        <v>1561</v>
      </c>
      <c r="C207" s="52"/>
      <c r="D207" s="91"/>
      <c r="E207" s="55"/>
      <c r="F207" s="632"/>
      <c r="G207" s="632"/>
      <c r="H207" s="632"/>
      <c r="I207" s="632"/>
      <c r="J207" s="632"/>
      <c r="K207" s="632"/>
      <c r="L207" s="632"/>
      <c r="M207" s="632"/>
      <c r="N207" s="633"/>
      <c r="S207" s="635"/>
      <c r="T207" s="635">
        <f t="shared" ref="T207:T270" si="78">R207*66000</f>
        <v>0</v>
      </c>
      <c r="U207" s="635">
        <f t="shared" ref="U207:U270" si="79">R207*83000</f>
        <v>0</v>
      </c>
    </row>
    <row r="208" spans="1:21">
      <c r="A208" s="368" t="s">
        <v>838</v>
      </c>
      <c r="B208" s="63" t="s">
        <v>1562</v>
      </c>
      <c r="C208" s="52"/>
      <c r="D208" s="91"/>
      <c r="E208" s="55"/>
      <c r="F208" s="632"/>
      <c r="G208" s="632"/>
      <c r="H208" s="632"/>
      <c r="I208" s="632"/>
      <c r="J208" s="632"/>
      <c r="K208" s="632"/>
      <c r="L208" s="632"/>
      <c r="M208" s="632"/>
      <c r="N208" s="633"/>
      <c r="S208" s="635"/>
      <c r="T208" s="635">
        <f t="shared" si="78"/>
        <v>0</v>
      </c>
      <c r="U208" s="635">
        <f t="shared" si="79"/>
        <v>0</v>
      </c>
    </row>
    <row r="209" spans="1:21">
      <c r="A209" s="370">
        <v>1</v>
      </c>
      <c r="B209" s="57" t="s">
        <v>1563</v>
      </c>
      <c r="C209" s="52">
        <v>135000</v>
      </c>
      <c r="D209" s="91">
        <v>115000</v>
      </c>
      <c r="E209" s="55">
        <f t="shared" si="76"/>
        <v>250000</v>
      </c>
      <c r="F209" s="632">
        <f t="shared" ref="F209:G269" si="80">C209*1.2</f>
        <v>162000</v>
      </c>
      <c r="G209" s="632">
        <f t="shared" si="80"/>
        <v>138000</v>
      </c>
      <c r="H209" s="632">
        <f t="shared" ref="H209:H272" si="81">+E209*1.2</f>
        <v>300000</v>
      </c>
      <c r="I209" s="632">
        <f t="shared" si="72"/>
        <v>162000</v>
      </c>
      <c r="J209" s="632">
        <f t="shared" si="73"/>
        <v>213000</v>
      </c>
      <c r="K209" s="632">
        <f t="shared" si="74"/>
        <v>375000</v>
      </c>
      <c r="L209" s="632">
        <f t="shared" ref="L209:L272" si="82">C209*1.2</f>
        <v>162000</v>
      </c>
      <c r="M209" s="632">
        <f t="shared" ref="M209:M213" si="83">G209+R209*66000++R209*50000</f>
        <v>312000</v>
      </c>
      <c r="N209" s="633">
        <f t="shared" ref="N209:N272" si="84">+L209+M209</f>
        <v>474000</v>
      </c>
      <c r="P209">
        <v>74</v>
      </c>
      <c r="Q209">
        <v>14</v>
      </c>
      <c r="R209">
        <v>1.5</v>
      </c>
      <c r="S209" s="635">
        <f t="shared" si="75"/>
        <v>75000</v>
      </c>
      <c r="T209" s="635">
        <f t="shared" si="78"/>
        <v>99000</v>
      </c>
      <c r="U209" s="635">
        <f t="shared" si="79"/>
        <v>124500</v>
      </c>
    </row>
    <row r="210" spans="1:21">
      <c r="A210" s="370">
        <v>2</v>
      </c>
      <c r="B210" s="57" t="s">
        <v>1564</v>
      </c>
      <c r="C210" s="52">
        <v>135000</v>
      </c>
      <c r="D210" s="91">
        <v>115000</v>
      </c>
      <c r="E210" s="55">
        <f t="shared" si="76"/>
        <v>250000</v>
      </c>
      <c r="F210" s="632">
        <f t="shared" si="80"/>
        <v>162000</v>
      </c>
      <c r="G210" s="632">
        <f t="shared" si="80"/>
        <v>138000</v>
      </c>
      <c r="H210" s="632">
        <f t="shared" si="81"/>
        <v>300000</v>
      </c>
      <c r="I210" s="632">
        <f t="shared" si="72"/>
        <v>162000</v>
      </c>
      <c r="J210" s="632">
        <f t="shared" si="73"/>
        <v>213000</v>
      </c>
      <c r="K210" s="632">
        <f t="shared" si="74"/>
        <v>375000</v>
      </c>
      <c r="L210" s="632">
        <f t="shared" si="82"/>
        <v>162000</v>
      </c>
      <c r="M210" s="632">
        <f t="shared" si="83"/>
        <v>312000</v>
      </c>
      <c r="N210" s="633">
        <f t="shared" si="84"/>
        <v>474000</v>
      </c>
      <c r="P210">
        <v>74</v>
      </c>
      <c r="Q210">
        <v>14</v>
      </c>
      <c r="R210">
        <v>1.5</v>
      </c>
      <c r="S210" s="635">
        <f t="shared" si="75"/>
        <v>75000</v>
      </c>
      <c r="T210" s="635">
        <f t="shared" si="78"/>
        <v>99000</v>
      </c>
      <c r="U210" s="635">
        <f t="shared" si="79"/>
        <v>124500</v>
      </c>
    </row>
    <row r="211" spans="1:21">
      <c r="A211" s="370">
        <v>3</v>
      </c>
      <c r="B211" s="57" t="s">
        <v>1565</v>
      </c>
      <c r="C211" s="52">
        <v>135000</v>
      </c>
      <c r="D211" s="91">
        <v>115000</v>
      </c>
      <c r="E211" s="55">
        <f t="shared" si="76"/>
        <v>250000</v>
      </c>
      <c r="F211" s="632">
        <f t="shared" si="80"/>
        <v>162000</v>
      </c>
      <c r="G211" s="632">
        <f t="shared" si="80"/>
        <v>138000</v>
      </c>
      <c r="H211" s="632">
        <f t="shared" si="81"/>
        <v>300000</v>
      </c>
      <c r="I211" s="632">
        <f t="shared" si="72"/>
        <v>162000</v>
      </c>
      <c r="J211" s="632">
        <f t="shared" si="73"/>
        <v>213000</v>
      </c>
      <c r="K211" s="632">
        <f t="shared" si="74"/>
        <v>375000</v>
      </c>
      <c r="L211" s="632">
        <f t="shared" si="82"/>
        <v>162000</v>
      </c>
      <c r="M211" s="632">
        <f t="shared" si="83"/>
        <v>312000</v>
      </c>
      <c r="N211" s="633">
        <f t="shared" si="84"/>
        <v>474000</v>
      </c>
      <c r="P211">
        <v>74</v>
      </c>
      <c r="Q211">
        <v>14</v>
      </c>
      <c r="R211">
        <v>1.5</v>
      </c>
      <c r="S211" s="635">
        <f t="shared" si="75"/>
        <v>75000</v>
      </c>
      <c r="T211" s="635">
        <f t="shared" si="78"/>
        <v>99000</v>
      </c>
      <c r="U211" s="635">
        <f t="shared" si="79"/>
        <v>124500</v>
      </c>
    </row>
    <row r="212" spans="1:21">
      <c r="A212" s="370">
        <v>4</v>
      </c>
      <c r="B212" s="57" t="s">
        <v>1566</v>
      </c>
      <c r="C212" s="52">
        <v>135000</v>
      </c>
      <c r="D212" s="91">
        <v>115000</v>
      </c>
      <c r="E212" s="55">
        <f t="shared" si="76"/>
        <v>250000</v>
      </c>
      <c r="F212" s="632">
        <f t="shared" si="80"/>
        <v>162000</v>
      </c>
      <c r="G212" s="632">
        <f t="shared" si="80"/>
        <v>138000</v>
      </c>
      <c r="H212" s="632">
        <f t="shared" si="81"/>
        <v>300000</v>
      </c>
      <c r="I212" s="632">
        <f t="shared" si="72"/>
        <v>162000</v>
      </c>
      <c r="J212" s="632">
        <f t="shared" si="73"/>
        <v>213000</v>
      </c>
      <c r="K212" s="632">
        <f t="shared" si="74"/>
        <v>375000</v>
      </c>
      <c r="L212" s="632">
        <f t="shared" si="82"/>
        <v>162000</v>
      </c>
      <c r="M212" s="632">
        <f t="shared" si="83"/>
        <v>312000</v>
      </c>
      <c r="N212" s="633">
        <f t="shared" si="84"/>
        <v>474000</v>
      </c>
      <c r="P212">
        <v>74</v>
      </c>
      <c r="Q212">
        <v>14</v>
      </c>
      <c r="R212">
        <v>1.5</v>
      </c>
      <c r="S212" s="635">
        <f t="shared" si="75"/>
        <v>75000</v>
      </c>
      <c r="T212" s="635">
        <f t="shared" si="78"/>
        <v>99000</v>
      </c>
      <c r="U212" s="635">
        <f t="shared" si="79"/>
        <v>124500</v>
      </c>
    </row>
    <row r="213" spans="1:21">
      <c r="A213" s="370">
        <v>5</v>
      </c>
      <c r="B213" s="57" t="s">
        <v>1567</v>
      </c>
      <c r="C213" s="52">
        <v>135000</v>
      </c>
      <c r="D213" s="91">
        <v>115000</v>
      </c>
      <c r="E213" s="55">
        <f t="shared" si="76"/>
        <v>250000</v>
      </c>
      <c r="F213" s="632">
        <f t="shared" si="80"/>
        <v>162000</v>
      </c>
      <c r="G213" s="632">
        <f t="shared" si="80"/>
        <v>138000</v>
      </c>
      <c r="H213" s="632">
        <f t="shared" si="81"/>
        <v>300000</v>
      </c>
      <c r="I213" s="632">
        <f t="shared" si="72"/>
        <v>162000</v>
      </c>
      <c r="J213" s="632">
        <f t="shared" si="73"/>
        <v>213000</v>
      </c>
      <c r="K213" s="632">
        <f t="shared" si="74"/>
        <v>375000</v>
      </c>
      <c r="L213" s="632">
        <f t="shared" si="82"/>
        <v>162000</v>
      </c>
      <c r="M213" s="632">
        <f t="shared" si="83"/>
        <v>312000</v>
      </c>
      <c r="N213" s="633">
        <f t="shared" si="84"/>
        <v>474000</v>
      </c>
      <c r="P213">
        <v>74</v>
      </c>
      <c r="Q213">
        <v>14</v>
      </c>
      <c r="R213">
        <v>1.5</v>
      </c>
      <c r="S213" s="635">
        <f t="shared" si="75"/>
        <v>75000</v>
      </c>
      <c r="T213" s="635">
        <f t="shared" si="78"/>
        <v>99000</v>
      </c>
      <c r="U213" s="635">
        <f t="shared" si="79"/>
        <v>124500</v>
      </c>
    </row>
    <row r="214" spans="1:21">
      <c r="A214" s="370"/>
      <c r="B214" s="57"/>
      <c r="C214" s="52"/>
      <c r="D214" s="91"/>
      <c r="E214" s="55"/>
      <c r="F214" s="632"/>
      <c r="G214" s="632"/>
      <c r="H214" s="632"/>
      <c r="I214" s="632"/>
      <c r="J214" s="632"/>
      <c r="K214" s="632"/>
      <c r="L214" s="632"/>
      <c r="M214" s="632"/>
      <c r="N214" s="633"/>
      <c r="S214" s="635"/>
      <c r="T214" s="635">
        <f t="shared" si="78"/>
        <v>0</v>
      </c>
      <c r="U214" s="635">
        <f t="shared" si="79"/>
        <v>0</v>
      </c>
    </row>
    <row r="215" spans="1:21">
      <c r="A215" s="368" t="s">
        <v>92</v>
      </c>
      <c r="B215" s="63" t="s">
        <v>1568</v>
      </c>
      <c r="C215" s="52"/>
      <c r="D215" s="91"/>
      <c r="E215" s="55"/>
      <c r="F215" s="632"/>
      <c r="G215" s="632"/>
      <c r="H215" s="632"/>
      <c r="I215" s="632"/>
      <c r="J215" s="632"/>
      <c r="K215" s="632"/>
      <c r="L215" s="632"/>
      <c r="M215" s="632"/>
      <c r="N215" s="633"/>
      <c r="S215" s="635"/>
      <c r="T215" s="635">
        <f t="shared" si="78"/>
        <v>0</v>
      </c>
      <c r="U215" s="635">
        <f t="shared" si="79"/>
        <v>0</v>
      </c>
    </row>
    <row r="216" spans="1:21">
      <c r="A216" s="370">
        <v>1</v>
      </c>
      <c r="B216" s="57" t="s">
        <v>1569</v>
      </c>
      <c r="C216" s="52">
        <v>135000</v>
      </c>
      <c r="D216" s="91">
        <v>115000</v>
      </c>
      <c r="E216" s="55">
        <f t="shared" ref="E216:E257" si="85">+C216+D216</f>
        <v>250000</v>
      </c>
      <c r="F216" s="632">
        <f t="shared" si="80"/>
        <v>162000</v>
      </c>
      <c r="G216" s="632">
        <f t="shared" si="80"/>
        <v>138000</v>
      </c>
      <c r="H216" s="632">
        <f t="shared" si="81"/>
        <v>300000</v>
      </c>
      <c r="I216" s="632">
        <f t="shared" si="72"/>
        <v>162000</v>
      </c>
      <c r="J216" s="632">
        <f t="shared" si="73"/>
        <v>213000</v>
      </c>
      <c r="K216" s="632">
        <f t="shared" si="74"/>
        <v>375000</v>
      </c>
      <c r="L216" s="632">
        <f t="shared" si="82"/>
        <v>162000</v>
      </c>
      <c r="M216" s="632">
        <f t="shared" ref="M216:M230" si="86">G216+R216*66000++R216*50000</f>
        <v>312000</v>
      </c>
      <c r="N216" s="633">
        <f t="shared" si="84"/>
        <v>474000</v>
      </c>
      <c r="P216">
        <v>74</v>
      </c>
      <c r="Q216">
        <v>14</v>
      </c>
      <c r="R216">
        <v>1.5</v>
      </c>
      <c r="S216" s="635">
        <f t="shared" si="75"/>
        <v>75000</v>
      </c>
      <c r="T216" s="635">
        <f t="shared" si="78"/>
        <v>99000</v>
      </c>
      <c r="U216" s="635">
        <f t="shared" si="79"/>
        <v>124500</v>
      </c>
    </row>
    <row r="217" spans="1:21">
      <c r="A217" s="370"/>
      <c r="B217" s="57" t="s">
        <v>1570</v>
      </c>
      <c r="C217" s="52">
        <v>145000</v>
      </c>
      <c r="D217" s="91">
        <v>135000</v>
      </c>
      <c r="E217" s="55">
        <f t="shared" si="85"/>
        <v>280000</v>
      </c>
      <c r="F217" s="632">
        <f t="shared" si="80"/>
        <v>174000</v>
      </c>
      <c r="G217" s="632">
        <f t="shared" si="80"/>
        <v>162000</v>
      </c>
      <c r="H217" s="632">
        <f t="shared" si="81"/>
        <v>336000</v>
      </c>
      <c r="I217" s="632">
        <f t="shared" si="72"/>
        <v>174000</v>
      </c>
      <c r="J217" s="632">
        <f t="shared" si="73"/>
        <v>262000</v>
      </c>
      <c r="K217" s="632">
        <f t="shared" si="74"/>
        <v>436000</v>
      </c>
      <c r="L217" s="632">
        <f t="shared" si="82"/>
        <v>174000</v>
      </c>
      <c r="M217" s="632">
        <f t="shared" si="86"/>
        <v>394000</v>
      </c>
      <c r="N217" s="633">
        <f t="shared" si="84"/>
        <v>568000</v>
      </c>
      <c r="P217">
        <v>84</v>
      </c>
      <c r="Q217">
        <v>16</v>
      </c>
      <c r="R217">
        <v>2</v>
      </c>
      <c r="S217" s="635">
        <f t="shared" si="75"/>
        <v>100000</v>
      </c>
      <c r="T217" s="635">
        <f t="shared" si="78"/>
        <v>132000</v>
      </c>
      <c r="U217" s="635">
        <f t="shared" si="79"/>
        <v>166000</v>
      </c>
    </row>
    <row r="218" spans="1:21">
      <c r="A218" s="370"/>
      <c r="B218" s="57" t="s">
        <v>1571</v>
      </c>
      <c r="C218" s="52">
        <v>145000</v>
      </c>
      <c r="D218" s="91">
        <v>135000</v>
      </c>
      <c r="E218" s="55">
        <f t="shared" si="85"/>
        <v>280000</v>
      </c>
      <c r="F218" s="632">
        <f t="shared" si="80"/>
        <v>174000</v>
      </c>
      <c r="G218" s="632">
        <f t="shared" si="80"/>
        <v>162000</v>
      </c>
      <c r="H218" s="632">
        <f t="shared" si="81"/>
        <v>336000</v>
      </c>
      <c r="I218" s="632">
        <f t="shared" si="72"/>
        <v>174000</v>
      </c>
      <c r="J218" s="632">
        <f t="shared" si="73"/>
        <v>262000</v>
      </c>
      <c r="K218" s="632">
        <f t="shared" si="74"/>
        <v>436000</v>
      </c>
      <c r="L218" s="632">
        <f t="shared" si="82"/>
        <v>174000</v>
      </c>
      <c r="M218" s="632">
        <f t="shared" si="86"/>
        <v>394000</v>
      </c>
      <c r="N218" s="633">
        <f t="shared" si="84"/>
        <v>568000</v>
      </c>
      <c r="P218">
        <v>84</v>
      </c>
      <c r="Q218">
        <v>16</v>
      </c>
      <c r="R218">
        <v>2</v>
      </c>
      <c r="S218" s="635">
        <f t="shared" si="75"/>
        <v>100000</v>
      </c>
      <c r="T218" s="635">
        <f t="shared" si="78"/>
        <v>132000</v>
      </c>
      <c r="U218" s="635">
        <f t="shared" si="79"/>
        <v>166000</v>
      </c>
    </row>
    <row r="219" spans="1:21">
      <c r="A219" s="370">
        <v>2</v>
      </c>
      <c r="B219" s="57" t="s">
        <v>1572</v>
      </c>
      <c r="C219" s="52">
        <v>125000</v>
      </c>
      <c r="D219" s="91">
        <v>100000</v>
      </c>
      <c r="E219" s="55">
        <f t="shared" si="85"/>
        <v>225000</v>
      </c>
      <c r="F219" s="632">
        <f t="shared" si="80"/>
        <v>150000</v>
      </c>
      <c r="G219" s="632">
        <f t="shared" si="80"/>
        <v>120000</v>
      </c>
      <c r="H219" s="632">
        <f t="shared" si="81"/>
        <v>270000</v>
      </c>
      <c r="I219" s="632">
        <f t="shared" si="72"/>
        <v>150000</v>
      </c>
      <c r="J219" s="632">
        <f t="shared" si="73"/>
        <v>195000</v>
      </c>
      <c r="K219" s="632">
        <f t="shared" si="74"/>
        <v>345000</v>
      </c>
      <c r="L219" s="632">
        <f t="shared" si="82"/>
        <v>150000</v>
      </c>
      <c r="M219" s="632">
        <f t="shared" si="86"/>
        <v>294000</v>
      </c>
      <c r="N219" s="633">
        <f t="shared" si="84"/>
        <v>444000</v>
      </c>
      <c r="P219">
        <v>68</v>
      </c>
      <c r="Q219">
        <v>13</v>
      </c>
      <c r="R219">
        <v>1.5</v>
      </c>
      <c r="S219" s="635">
        <f t="shared" si="75"/>
        <v>75000</v>
      </c>
      <c r="T219" s="635">
        <f t="shared" si="78"/>
        <v>99000</v>
      </c>
      <c r="U219" s="635">
        <f t="shared" si="79"/>
        <v>124500</v>
      </c>
    </row>
    <row r="220" spans="1:21">
      <c r="A220" s="370"/>
      <c r="B220" s="57" t="s">
        <v>1573</v>
      </c>
      <c r="C220" s="52">
        <v>145000</v>
      </c>
      <c r="D220" s="91">
        <v>135000</v>
      </c>
      <c r="E220" s="55">
        <f t="shared" si="85"/>
        <v>280000</v>
      </c>
      <c r="F220" s="632">
        <f t="shared" si="80"/>
        <v>174000</v>
      </c>
      <c r="G220" s="632">
        <f t="shared" si="80"/>
        <v>162000</v>
      </c>
      <c r="H220" s="632">
        <f t="shared" si="81"/>
        <v>336000</v>
      </c>
      <c r="I220" s="632">
        <f t="shared" si="72"/>
        <v>174000</v>
      </c>
      <c r="J220" s="632">
        <f t="shared" si="73"/>
        <v>237000</v>
      </c>
      <c r="K220" s="632">
        <f t="shared" si="74"/>
        <v>411000</v>
      </c>
      <c r="L220" s="632">
        <f t="shared" si="82"/>
        <v>174000</v>
      </c>
      <c r="M220" s="632">
        <f t="shared" si="86"/>
        <v>336000</v>
      </c>
      <c r="N220" s="633">
        <f t="shared" si="84"/>
        <v>510000</v>
      </c>
      <c r="P220">
        <v>80</v>
      </c>
      <c r="Q220">
        <v>16</v>
      </c>
      <c r="R220">
        <v>1.5</v>
      </c>
      <c r="S220" s="635">
        <f t="shared" si="75"/>
        <v>75000</v>
      </c>
      <c r="T220" s="635">
        <f t="shared" si="78"/>
        <v>99000</v>
      </c>
      <c r="U220" s="635">
        <f t="shared" si="79"/>
        <v>124500</v>
      </c>
    </row>
    <row r="221" spans="1:21">
      <c r="A221" s="370"/>
      <c r="B221" s="57" t="s">
        <v>1574</v>
      </c>
      <c r="C221" s="52">
        <v>125000</v>
      </c>
      <c r="D221" s="91">
        <v>135000</v>
      </c>
      <c r="E221" s="55">
        <f t="shared" si="85"/>
        <v>260000</v>
      </c>
      <c r="F221" s="632">
        <f t="shared" si="80"/>
        <v>150000</v>
      </c>
      <c r="G221" s="632">
        <f t="shared" si="80"/>
        <v>162000</v>
      </c>
      <c r="H221" s="632">
        <f t="shared" si="81"/>
        <v>312000</v>
      </c>
      <c r="I221" s="632">
        <f t="shared" si="72"/>
        <v>150000</v>
      </c>
      <c r="J221" s="632">
        <f t="shared" si="73"/>
        <v>237000</v>
      </c>
      <c r="K221" s="632">
        <f t="shared" si="74"/>
        <v>387000</v>
      </c>
      <c r="L221" s="632">
        <f t="shared" si="82"/>
        <v>150000</v>
      </c>
      <c r="M221" s="632">
        <f t="shared" si="86"/>
        <v>336000</v>
      </c>
      <c r="N221" s="633">
        <f t="shared" si="84"/>
        <v>486000</v>
      </c>
      <c r="P221">
        <v>68</v>
      </c>
      <c r="Q221">
        <v>13</v>
      </c>
      <c r="R221">
        <v>1.5</v>
      </c>
      <c r="S221" s="635">
        <f t="shared" si="75"/>
        <v>75000</v>
      </c>
      <c r="T221" s="635">
        <f t="shared" si="78"/>
        <v>99000</v>
      </c>
      <c r="U221" s="635">
        <f t="shared" si="79"/>
        <v>124500</v>
      </c>
    </row>
    <row r="222" spans="1:21">
      <c r="A222" s="370">
        <v>3</v>
      </c>
      <c r="B222" s="57" t="s">
        <v>1575</v>
      </c>
      <c r="C222" s="52">
        <v>125000</v>
      </c>
      <c r="D222" s="91">
        <v>135000</v>
      </c>
      <c r="E222" s="55">
        <f t="shared" si="85"/>
        <v>260000</v>
      </c>
      <c r="F222" s="632">
        <f t="shared" si="80"/>
        <v>150000</v>
      </c>
      <c r="G222" s="632">
        <f t="shared" si="80"/>
        <v>162000</v>
      </c>
      <c r="H222" s="632">
        <f t="shared" si="81"/>
        <v>312000</v>
      </c>
      <c r="I222" s="632">
        <f t="shared" si="72"/>
        <v>150000</v>
      </c>
      <c r="J222" s="632">
        <f t="shared" si="73"/>
        <v>237000</v>
      </c>
      <c r="K222" s="632">
        <f t="shared" si="74"/>
        <v>387000</v>
      </c>
      <c r="L222" s="632">
        <f t="shared" si="82"/>
        <v>150000</v>
      </c>
      <c r="M222" s="632">
        <f t="shared" si="86"/>
        <v>336000</v>
      </c>
      <c r="N222" s="633">
        <f t="shared" si="84"/>
        <v>486000</v>
      </c>
      <c r="P222">
        <v>68</v>
      </c>
      <c r="Q222">
        <v>13</v>
      </c>
      <c r="R222">
        <v>1.5</v>
      </c>
      <c r="S222" s="635">
        <f t="shared" si="75"/>
        <v>75000</v>
      </c>
      <c r="T222" s="635">
        <f t="shared" si="78"/>
        <v>99000</v>
      </c>
      <c r="U222" s="635">
        <f t="shared" si="79"/>
        <v>124500</v>
      </c>
    </row>
    <row r="223" spans="1:21">
      <c r="A223" s="370"/>
      <c r="B223" s="57" t="s">
        <v>1576</v>
      </c>
      <c r="C223" s="52">
        <v>135000</v>
      </c>
      <c r="D223" s="91">
        <v>125000</v>
      </c>
      <c r="E223" s="55">
        <f t="shared" si="85"/>
        <v>260000</v>
      </c>
      <c r="F223" s="632">
        <f t="shared" si="80"/>
        <v>162000</v>
      </c>
      <c r="G223" s="632">
        <f t="shared" si="80"/>
        <v>150000</v>
      </c>
      <c r="H223" s="632">
        <f t="shared" si="81"/>
        <v>312000</v>
      </c>
      <c r="I223" s="632">
        <f t="shared" si="72"/>
        <v>162000</v>
      </c>
      <c r="J223" s="632">
        <f t="shared" si="73"/>
        <v>225000</v>
      </c>
      <c r="K223" s="632">
        <f t="shared" si="74"/>
        <v>387000</v>
      </c>
      <c r="L223" s="632">
        <f t="shared" si="82"/>
        <v>162000</v>
      </c>
      <c r="M223" s="632">
        <f t="shared" si="86"/>
        <v>324000</v>
      </c>
      <c r="N223" s="633">
        <f t="shared" si="84"/>
        <v>486000</v>
      </c>
      <c r="P223">
        <v>76</v>
      </c>
      <c r="Q223">
        <v>15</v>
      </c>
      <c r="R223">
        <v>1.5</v>
      </c>
      <c r="S223" s="635">
        <f t="shared" si="75"/>
        <v>75000</v>
      </c>
      <c r="T223" s="635">
        <f t="shared" si="78"/>
        <v>99000</v>
      </c>
      <c r="U223" s="635">
        <f t="shared" si="79"/>
        <v>124500</v>
      </c>
    </row>
    <row r="224" spans="1:21">
      <c r="A224" s="370"/>
      <c r="B224" s="57" t="s">
        <v>1577</v>
      </c>
      <c r="C224" s="52">
        <v>135000</v>
      </c>
      <c r="D224" s="91">
        <v>125000</v>
      </c>
      <c r="E224" s="55">
        <f t="shared" si="85"/>
        <v>260000</v>
      </c>
      <c r="F224" s="632">
        <f t="shared" si="80"/>
        <v>162000</v>
      </c>
      <c r="G224" s="632">
        <f t="shared" si="80"/>
        <v>150000</v>
      </c>
      <c r="H224" s="632">
        <f t="shared" si="81"/>
        <v>312000</v>
      </c>
      <c r="I224" s="632">
        <f t="shared" si="72"/>
        <v>162000</v>
      </c>
      <c r="J224" s="632">
        <f t="shared" si="73"/>
        <v>225000</v>
      </c>
      <c r="K224" s="632">
        <f t="shared" si="74"/>
        <v>387000</v>
      </c>
      <c r="L224" s="632">
        <f t="shared" si="82"/>
        <v>162000</v>
      </c>
      <c r="M224" s="632">
        <f t="shared" si="86"/>
        <v>324000</v>
      </c>
      <c r="N224" s="633">
        <f t="shared" si="84"/>
        <v>486000</v>
      </c>
      <c r="P224">
        <v>74</v>
      </c>
      <c r="Q224">
        <v>14</v>
      </c>
      <c r="R224">
        <v>1.5</v>
      </c>
      <c r="S224" s="635">
        <f t="shared" si="75"/>
        <v>75000</v>
      </c>
      <c r="T224" s="635">
        <f t="shared" si="78"/>
        <v>99000</v>
      </c>
      <c r="U224" s="635">
        <f t="shared" si="79"/>
        <v>124500</v>
      </c>
    </row>
    <row r="225" spans="1:21">
      <c r="A225" s="370">
        <v>4</v>
      </c>
      <c r="B225" s="57" t="s">
        <v>1578</v>
      </c>
      <c r="C225" s="52">
        <v>135000</v>
      </c>
      <c r="D225" s="91">
        <v>125000</v>
      </c>
      <c r="E225" s="55">
        <f t="shared" si="85"/>
        <v>260000</v>
      </c>
      <c r="F225" s="632">
        <f t="shared" si="80"/>
        <v>162000</v>
      </c>
      <c r="G225" s="632">
        <f t="shared" si="80"/>
        <v>150000</v>
      </c>
      <c r="H225" s="632">
        <f t="shared" si="81"/>
        <v>312000</v>
      </c>
      <c r="I225" s="632">
        <f t="shared" si="72"/>
        <v>162000</v>
      </c>
      <c r="J225" s="632">
        <f t="shared" si="73"/>
        <v>225000</v>
      </c>
      <c r="K225" s="632">
        <f t="shared" si="74"/>
        <v>387000</v>
      </c>
      <c r="L225" s="632">
        <f t="shared" si="82"/>
        <v>162000</v>
      </c>
      <c r="M225" s="632">
        <f t="shared" si="86"/>
        <v>324000</v>
      </c>
      <c r="N225" s="633">
        <f t="shared" si="84"/>
        <v>486000</v>
      </c>
      <c r="P225">
        <v>74</v>
      </c>
      <c r="Q225">
        <v>14</v>
      </c>
      <c r="R225">
        <v>1.5</v>
      </c>
      <c r="S225" s="635">
        <f t="shared" si="75"/>
        <v>75000</v>
      </c>
      <c r="T225" s="635">
        <f t="shared" si="78"/>
        <v>99000</v>
      </c>
      <c r="U225" s="635">
        <f t="shared" si="79"/>
        <v>124500</v>
      </c>
    </row>
    <row r="226" spans="1:21">
      <c r="A226" s="370"/>
      <c r="B226" s="57" t="s">
        <v>1579</v>
      </c>
      <c r="C226" s="52">
        <v>145000</v>
      </c>
      <c r="D226" s="91">
        <v>135000</v>
      </c>
      <c r="E226" s="55">
        <f t="shared" si="85"/>
        <v>280000</v>
      </c>
      <c r="F226" s="632">
        <f t="shared" si="80"/>
        <v>174000</v>
      </c>
      <c r="G226" s="632">
        <f t="shared" si="80"/>
        <v>162000</v>
      </c>
      <c r="H226" s="632">
        <f t="shared" si="81"/>
        <v>336000</v>
      </c>
      <c r="I226" s="632">
        <f t="shared" si="72"/>
        <v>174000</v>
      </c>
      <c r="J226" s="632">
        <f t="shared" si="73"/>
        <v>262000</v>
      </c>
      <c r="K226" s="632">
        <f t="shared" si="74"/>
        <v>436000</v>
      </c>
      <c r="L226" s="632">
        <f t="shared" si="82"/>
        <v>174000</v>
      </c>
      <c r="M226" s="632">
        <f t="shared" si="86"/>
        <v>394000</v>
      </c>
      <c r="N226" s="633">
        <f t="shared" si="84"/>
        <v>568000</v>
      </c>
      <c r="P226">
        <v>84</v>
      </c>
      <c r="Q226">
        <v>16</v>
      </c>
      <c r="R226">
        <v>2</v>
      </c>
      <c r="S226" s="635">
        <f t="shared" si="75"/>
        <v>100000</v>
      </c>
      <c r="T226" s="635">
        <f t="shared" si="78"/>
        <v>132000</v>
      </c>
      <c r="U226" s="635">
        <f t="shared" si="79"/>
        <v>166000</v>
      </c>
    </row>
    <row r="227" spans="1:21">
      <c r="A227" s="370">
        <v>5</v>
      </c>
      <c r="B227" s="57" t="s">
        <v>1580</v>
      </c>
      <c r="C227" s="52">
        <v>125000</v>
      </c>
      <c r="D227" s="91">
        <v>135000</v>
      </c>
      <c r="E227" s="55">
        <f t="shared" si="85"/>
        <v>260000</v>
      </c>
      <c r="F227" s="632">
        <f t="shared" si="80"/>
        <v>150000</v>
      </c>
      <c r="G227" s="632">
        <f t="shared" si="80"/>
        <v>162000</v>
      </c>
      <c r="H227" s="632">
        <f t="shared" si="81"/>
        <v>312000</v>
      </c>
      <c r="I227" s="632">
        <f t="shared" si="72"/>
        <v>150000</v>
      </c>
      <c r="J227" s="632">
        <f t="shared" si="73"/>
        <v>237000</v>
      </c>
      <c r="K227" s="632">
        <f t="shared" si="74"/>
        <v>387000</v>
      </c>
      <c r="L227" s="632">
        <f t="shared" si="82"/>
        <v>150000</v>
      </c>
      <c r="M227" s="632">
        <f t="shared" si="86"/>
        <v>336000</v>
      </c>
      <c r="N227" s="633">
        <f t="shared" si="84"/>
        <v>486000</v>
      </c>
      <c r="P227">
        <v>70</v>
      </c>
      <c r="Q227">
        <v>14</v>
      </c>
      <c r="R227">
        <v>1.5</v>
      </c>
      <c r="S227" s="635">
        <f t="shared" si="75"/>
        <v>75000</v>
      </c>
      <c r="T227" s="635">
        <f t="shared" si="78"/>
        <v>99000</v>
      </c>
      <c r="U227" s="635">
        <f t="shared" si="79"/>
        <v>124500</v>
      </c>
    </row>
    <row r="228" spans="1:21">
      <c r="A228" s="370">
        <v>6</v>
      </c>
      <c r="B228" s="57" t="s">
        <v>1581</v>
      </c>
      <c r="C228" s="52">
        <v>120000</v>
      </c>
      <c r="D228" s="91">
        <v>110000</v>
      </c>
      <c r="E228" s="55">
        <f t="shared" si="85"/>
        <v>230000</v>
      </c>
      <c r="F228" s="632">
        <f t="shared" si="80"/>
        <v>144000</v>
      </c>
      <c r="G228" s="632">
        <f t="shared" si="80"/>
        <v>132000</v>
      </c>
      <c r="H228" s="632">
        <f t="shared" si="81"/>
        <v>276000</v>
      </c>
      <c r="I228" s="632">
        <f t="shared" si="72"/>
        <v>144000</v>
      </c>
      <c r="J228" s="632">
        <f t="shared" si="73"/>
        <v>207000</v>
      </c>
      <c r="K228" s="632">
        <f t="shared" si="74"/>
        <v>351000</v>
      </c>
      <c r="L228" s="632">
        <f t="shared" si="82"/>
        <v>144000</v>
      </c>
      <c r="M228" s="632">
        <f t="shared" si="86"/>
        <v>306000</v>
      </c>
      <c r="N228" s="633">
        <f t="shared" si="84"/>
        <v>450000</v>
      </c>
      <c r="P228">
        <v>64</v>
      </c>
      <c r="Q228">
        <v>12</v>
      </c>
      <c r="R228">
        <v>1.5</v>
      </c>
      <c r="S228" s="635">
        <f t="shared" si="75"/>
        <v>75000</v>
      </c>
      <c r="T228" s="635">
        <f t="shared" si="78"/>
        <v>99000</v>
      </c>
      <c r="U228" s="635">
        <f t="shared" si="79"/>
        <v>124500</v>
      </c>
    </row>
    <row r="229" spans="1:21">
      <c r="A229" s="370">
        <v>7</v>
      </c>
      <c r="B229" s="57" t="s">
        <v>1582</v>
      </c>
      <c r="C229" s="52">
        <v>120000</v>
      </c>
      <c r="D229" s="91">
        <v>110000</v>
      </c>
      <c r="E229" s="55">
        <f t="shared" si="85"/>
        <v>230000</v>
      </c>
      <c r="F229" s="632">
        <f t="shared" si="80"/>
        <v>144000</v>
      </c>
      <c r="G229" s="632">
        <f t="shared" si="80"/>
        <v>132000</v>
      </c>
      <c r="H229" s="632">
        <f t="shared" si="81"/>
        <v>276000</v>
      </c>
      <c r="I229" s="632">
        <f t="shared" si="72"/>
        <v>144000</v>
      </c>
      <c r="J229" s="632">
        <f t="shared" si="73"/>
        <v>207000</v>
      </c>
      <c r="K229" s="632">
        <f t="shared" si="74"/>
        <v>351000</v>
      </c>
      <c r="L229" s="632">
        <f t="shared" si="82"/>
        <v>144000</v>
      </c>
      <c r="M229" s="632">
        <f t="shared" si="86"/>
        <v>306000</v>
      </c>
      <c r="N229" s="633">
        <f t="shared" si="84"/>
        <v>450000</v>
      </c>
      <c r="P229">
        <v>60</v>
      </c>
      <c r="Q229">
        <v>12</v>
      </c>
      <c r="R229">
        <v>1.5</v>
      </c>
      <c r="S229" s="635">
        <f t="shared" si="75"/>
        <v>75000</v>
      </c>
      <c r="T229" s="635">
        <f t="shared" si="78"/>
        <v>99000</v>
      </c>
      <c r="U229" s="635">
        <f t="shared" si="79"/>
        <v>124500</v>
      </c>
    </row>
    <row r="230" spans="1:21">
      <c r="A230" s="370"/>
      <c r="B230" s="57" t="s">
        <v>1583</v>
      </c>
      <c r="C230" s="52">
        <v>120000</v>
      </c>
      <c r="D230" s="91">
        <v>110000</v>
      </c>
      <c r="E230" s="55">
        <f t="shared" si="85"/>
        <v>230000</v>
      </c>
      <c r="F230" s="632">
        <f t="shared" si="80"/>
        <v>144000</v>
      </c>
      <c r="G230" s="632">
        <f t="shared" si="80"/>
        <v>132000</v>
      </c>
      <c r="H230" s="632">
        <f t="shared" si="81"/>
        <v>276000</v>
      </c>
      <c r="I230" s="632">
        <f t="shared" si="72"/>
        <v>144000</v>
      </c>
      <c r="J230" s="632">
        <f t="shared" si="73"/>
        <v>207000</v>
      </c>
      <c r="K230" s="632">
        <f t="shared" si="74"/>
        <v>351000</v>
      </c>
      <c r="L230" s="632">
        <f t="shared" si="82"/>
        <v>144000</v>
      </c>
      <c r="M230" s="632">
        <f t="shared" si="86"/>
        <v>306000</v>
      </c>
      <c r="N230" s="633">
        <f t="shared" si="84"/>
        <v>450000</v>
      </c>
      <c r="P230">
        <v>60</v>
      </c>
      <c r="Q230">
        <v>12</v>
      </c>
      <c r="R230">
        <v>1.5</v>
      </c>
      <c r="S230" s="635">
        <f t="shared" si="75"/>
        <v>75000</v>
      </c>
      <c r="T230" s="635">
        <f t="shared" si="78"/>
        <v>99000</v>
      </c>
      <c r="U230" s="635">
        <f t="shared" si="79"/>
        <v>124500</v>
      </c>
    </row>
    <row r="231" spans="1:21">
      <c r="A231" s="370"/>
      <c r="B231" s="57"/>
      <c r="C231" s="52"/>
      <c r="D231" s="91"/>
      <c r="E231" s="55"/>
      <c r="F231" s="632"/>
      <c r="G231" s="632"/>
      <c r="H231" s="632"/>
      <c r="I231" s="632"/>
      <c r="J231" s="632"/>
      <c r="K231" s="632"/>
      <c r="L231" s="632"/>
      <c r="M231" s="632"/>
      <c r="N231" s="633"/>
      <c r="S231" s="635"/>
      <c r="T231" s="635">
        <f t="shared" si="78"/>
        <v>0</v>
      </c>
      <c r="U231" s="635">
        <f t="shared" si="79"/>
        <v>0</v>
      </c>
    </row>
    <row r="232" spans="1:21">
      <c r="A232" s="368" t="s">
        <v>99</v>
      </c>
      <c r="B232" s="63" t="s">
        <v>1584</v>
      </c>
      <c r="C232" s="52"/>
      <c r="D232" s="91"/>
      <c r="E232" s="55"/>
      <c r="F232" s="632"/>
      <c r="G232" s="632"/>
      <c r="H232" s="632"/>
      <c r="I232" s="632"/>
      <c r="J232" s="632"/>
      <c r="K232" s="632"/>
      <c r="L232" s="632"/>
      <c r="M232" s="632"/>
      <c r="N232" s="633"/>
      <c r="S232" s="635"/>
      <c r="T232" s="635">
        <f t="shared" si="78"/>
        <v>0</v>
      </c>
      <c r="U232" s="635">
        <f t="shared" si="79"/>
        <v>0</v>
      </c>
    </row>
    <row r="233" spans="1:21">
      <c r="A233" s="370">
        <v>1</v>
      </c>
      <c r="B233" s="57" t="s">
        <v>1585</v>
      </c>
      <c r="C233" s="52">
        <v>120000</v>
      </c>
      <c r="D233" s="91">
        <v>110000</v>
      </c>
      <c r="E233" s="55">
        <f t="shared" si="85"/>
        <v>230000</v>
      </c>
      <c r="F233" s="632">
        <f t="shared" si="80"/>
        <v>144000</v>
      </c>
      <c r="G233" s="632">
        <f t="shared" si="80"/>
        <v>132000</v>
      </c>
      <c r="H233" s="632">
        <f t="shared" si="81"/>
        <v>276000</v>
      </c>
      <c r="I233" s="632">
        <f t="shared" si="72"/>
        <v>144000</v>
      </c>
      <c r="J233" s="632">
        <f t="shared" si="73"/>
        <v>207000</v>
      </c>
      <c r="K233" s="632">
        <f t="shared" si="74"/>
        <v>351000</v>
      </c>
      <c r="L233" s="632">
        <f t="shared" si="82"/>
        <v>144000</v>
      </c>
      <c r="M233" s="632">
        <f t="shared" ref="M233:M243" si="87">G233+R233*66000++R233*50000</f>
        <v>306000</v>
      </c>
      <c r="N233" s="633">
        <f t="shared" si="84"/>
        <v>450000</v>
      </c>
      <c r="P233">
        <v>66</v>
      </c>
      <c r="Q233">
        <v>13</v>
      </c>
      <c r="R233">
        <v>1.5</v>
      </c>
      <c r="S233" s="635">
        <f t="shared" si="75"/>
        <v>75000</v>
      </c>
      <c r="T233" s="635">
        <f t="shared" si="78"/>
        <v>99000</v>
      </c>
      <c r="U233" s="635">
        <f t="shared" si="79"/>
        <v>124500</v>
      </c>
    </row>
    <row r="234" spans="1:21">
      <c r="A234" s="370">
        <v>2</v>
      </c>
      <c r="B234" s="57" t="s">
        <v>1586</v>
      </c>
      <c r="C234" s="52">
        <v>120000</v>
      </c>
      <c r="D234" s="91">
        <v>110000</v>
      </c>
      <c r="E234" s="55">
        <f t="shared" si="85"/>
        <v>230000</v>
      </c>
      <c r="F234" s="632">
        <f t="shared" si="80"/>
        <v>144000</v>
      </c>
      <c r="G234" s="632">
        <f t="shared" si="80"/>
        <v>132000</v>
      </c>
      <c r="H234" s="632">
        <f t="shared" si="81"/>
        <v>276000</v>
      </c>
      <c r="I234" s="632">
        <f t="shared" si="72"/>
        <v>144000</v>
      </c>
      <c r="J234" s="632">
        <f t="shared" si="73"/>
        <v>207000</v>
      </c>
      <c r="K234" s="632">
        <f t="shared" si="74"/>
        <v>351000</v>
      </c>
      <c r="L234" s="632">
        <f t="shared" si="82"/>
        <v>144000</v>
      </c>
      <c r="M234" s="632">
        <f t="shared" si="87"/>
        <v>306000</v>
      </c>
      <c r="N234" s="633">
        <f t="shared" si="84"/>
        <v>450000</v>
      </c>
      <c r="P234">
        <v>80</v>
      </c>
      <c r="Q234">
        <v>16</v>
      </c>
      <c r="R234">
        <v>1.5</v>
      </c>
      <c r="S234" s="635">
        <f t="shared" si="75"/>
        <v>75000</v>
      </c>
      <c r="T234" s="635">
        <f t="shared" si="78"/>
        <v>99000</v>
      </c>
      <c r="U234" s="635">
        <f t="shared" si="79"/>
        <v>124500</v>
      </c>
    </row>
    <row r="235" spans="1:21">
      <c r="A235" s="370">
        <v>3</v>
      </c>
      <c r="B235" s="57" t="s">
        <v>1587</v>
      </c>
      <c r="C235" s="52">
        <v>120000</v>
      </c>
      <c r="D235" s="91">
        <v>110000</v>
      </c>
      <c r="E235" s="55">
        <f t="shared" si="85"/>
        <v>230000</v>
      </c>
      <c r="F235" s="632">
        <f t="shared" si="80"/>
        <v>144000</v>
      </c>
      <c r="G235" s="632">
        <f t="shared" si="80"/>
        <v>132000</v>
      </c>
      <c r="H235" s="632">
        <f t="shared" si="81"/>
        <v>276000</v>
      </c>
      <c r="I235" s="632">
        <f t="shared" si="72"/>
        <v>144000</v>
      </c>
      <c r="J235" s="632">
        <f t="shared" si="73"/>
        <v>207000</v>
      </c>
      <c r="K235" s="632">
        <f t="shared" si="74"/>
        <v>351000</v>
      </c>
      <c r="L235" s="632">
        <f t="shared" si="82"/>
        <v>144000</v>
      </c>
      <c r="M235" s="632">
        <f t="shared" si="87"/>
        <v>306000</v>
      </c>
      <c r="N235" s="633">
        <f t="shared" si="84"/>
        <v>450000</v>
      </c>
      <c r="P235">
        <v>66</v>
      </c>
      <c r="Q235">
        <v>13</v>
      </c>
      <c r="R235">
        <v>1.5</v>
      </c>
      <c r="S235" s="635">
        <f t="shared" si="75"/>
        <v>75000</v>
      </c>
      <c r="T235" s="635">
        <f t="shared" si="78"/>
        <v>99000</v>
      </c>
      <c r="U235" s="635">
        <f t="shared" si="79"/>
        <v>124500</v>
      </c>
    </row>
    <row r="236" spans="1:21">
      <c r="A236" s="370">
        <v>4</v>
      </c>
      <c r="B236" s="57" t="s">
        <v>1588</v>
      </c>
      <c r="C236" s="52">
        <v>126000</v>
      </c>
      <c r="D236" s="91">
        <v>134000</v>
      </c>
      <c r="E236" s="55">
        <f t="shared" si="85"/>
        <v>260000</v>
      </c>
      <c r="F236" s="632">
        <f t="shared" si="80"/>
        <v>151200</v>
      </c>
      <c r="G236" s="632">
        <f t="shared" si="80"/>
        <v>160800</v>
      </c>
      <c r="H236" s="632">
        <f t="shared" si="81"/>
        <v>312000</v>
      </c>
      <c r="I236" s="632">
        <f t="shared" si="72"/>
        <v>151200</v>
      </c>
      <c r="J236" s="632">
        <f t="shared" si="73"/>
        <v>235800</v>
      </c>
      <c r="K236" s="632">
        <f t="shared" si="74"/>
        <v>387000</v>
      </c>
      <c r="L236" s="632">
        <f t="shared" si="82"/>
        <v>151200</v>
      </c>
      <c r="M236" s="632">
        <f t="shared" si="87"/>
        <v>334800</v>
      </c>
      <c r="N236" s="633">
        <f t="shared" si="84"/>
        <v>486000</v>
      </c>
      <c r="P236">
        <v>70</v>
      </c>
      <c r="Q236">
        <v>14</v>
      </c>
      <c r="R236">
        <v>1.5</v>
      </c>
      <c r="S236" s="635">
        <f t="shared" si="75"/>
        <v>75000</v>
      </c>
      <c r="T236" s="635">
        <f t="shared" si="78"/>
        <v>99000</v>
      </c>
      <c r="U236" s="635">
        <f t="shared" si="79"/>
        <v>124500</v>
      </c>
    </row>
    <row r="237" spans="1:21">
      <c r="A237" s="370"/>
      <c r="B237" s="57" t="s">
        <v>1589</v>
      </c>
      <c r="C237" s="52">
        <v>140000</v>
      </c>
      <c r="D237" s="91">
        <v>130000</v>
      </c>
      <c r="E237" s="55">
        <f t="shared" si="85"/>
        <v>270000</v>
      </c>
      <c r="F237" s="632">
        <f t="shared" si="80"/>
        <v>168000</v>
      </c>
      <c r="G237" s="632">
        <f t="shared" si="80"/>
        <v>156000</v>
      </c>
      <c r="H237" s="632">
        <f t="shared" si="81"/>
        <v>324000</v>
      </c>
      <c r="I237" s="632">
        <f t="shared" si="72"/>
        <v>168000</v>
      </c>
      <c r="J237" s="632">
        <f t="shared" si="73"/>
        <v>231000</v>
      </c>
      <c r="K237" s="632">
        <f t="shared" si="74"/>
        <v>399000</v>
      </c>
      <c r="L237" s="632">
        <f t="shared" si="82"/>
        <v>168000</v>
      </c>
      <c r="M237" s="632">
        <f t="shared" si="87"/>
        <v>330000</v>
      </c>
      <c r="N237" s="633">
        <f t="shared" si="84"/>
        <v>498000</v>
      </c>
      <c r="P237">
        <v>80</v>
      </c>
      <c r="Q237">
        <v>16</v>
      </c>
      <c r="R237">
        <v>1.5</v>
      </c>
      <c r="S237" s="635">
        <f t="shared" si="75"/>
        <v>75000</v>
      </c>
      <c r="T237" s="635">
        <f t="shared" si="78"/>
        <v>99000</v>
      </c>
      <c r="U237" s="635">
        <f t="shared" si="79"/>
        <v>124500</v>
      </c>
    </row>
    <row r="238" spans="1:21">
      <c r="A238" s="370"/>
      <c r="B238" s="57" t="s">
        <v>1590</v>
      </c>
      <c r="C238" s="52">
        <v>140000</v>
      </c>
      <c r="D238" s="91">
        <v>130000</v>
      </c>
      <c r="E238" s="55">
        <f t="shared" si="85"/>
        <v>270000</v>
      </c>
      <c r="F238" s="632">
        <f t="shared" si="80"/>
        <v>168000</v>
      </c>
      <c r="G238" s="632">
        <f t="shared" si="80"/>
        <v>156000</v>
      </c>
      <c r="H238" s="632">
        <f t="shared" si="81"/>
        <v>324000</v>
      </c>
      <c r="I238" s="632">
        <f t="shared" si="72"/>
        <v>168000</v>
      </c>
      <c r="J238" s="632">
        <f t="shared" si="73"/>
        <v>231000</v>
      </c>
      <c r="K238" s="632">
        <f t="shared" si="74"/>
        <v>399000</v>
      </c>
      <c r="L238" s="632">
        <f t="shared" si="82"/>
        <v>168000</v>
      </c>
      <c r="M238" s="632">
        <f t="shared" si="87"/>
        <v>330000</v>
      </c>
      <c r="N238" s="633">
        <f t="shared" si="84"/>
        <v>498000</v>
      </c>
      <c r="P238">
        <v>80</v>
      </c>
      <c r="Q238">
        <v>16</v>
      </c>
      <c r="R238">
        <v>1.5</v>
      </c>
      <c r="S238" s="635">
        <f t="shared" si="75"/>
        <v>75000</v>
      </c>
      <c r="T238" s="635">
        <f t="shared" si="78"/>
        <v>99000</v>
      </c>
      <c r="U238" s="635">
        <f t="shared" si="79"/>
        <v>124500</v>
      </c>
    </row>
    <row r="239" spans="1:21">
      <c r="A239" s="370">
        <v>5</v>
      </c>
      <c r="B239" s="57" t="s">
        <v>1591</v>
      </c>
      <c r="C239" s="52">
        <v>140000</v>
      </c>
      <c r="D239" s="91">
        <v>130000</v>
      </c>
      <c r="E239" s="55">
        <f t="shared" si="85"/>
        <v>270000</v>
      </c>
      <c r="F239" s="632">
        <f t="shared" si="80"/>
        <v>168000</v>
      </c>
      <c r="G239" s="632">
        <f t="shared" si="80"/>
        <v>156000</v>
      </c>
      <c r="H239" s="632">
        <f t="shared" si="81"/>
        <v>324000</v>
      </c>
      <c r="I239" s="632">
        <f t="shared" si="72"/>
        <v>168000</v>
      </c>
      <c r="J239" s="632">
        <f t="shared" si="73"/>
        <v>231000</v>
      </c>
      <c r="K239" s="632">
        <f t="shared" si="74"/>
        <v>399000</v>
      </c>
      <c r="L239" s="632">
        <f t="shared" si="82"/>
        <v>168000</v>
      </c>
      <c r="M239" s="632">
        <f t="shared" si="87"/>
        <v>330000</v>
      </c>
      <c r="N239" s="633">
        <f t="shared" si="84"/>
        <v>498000</v>
      </c>
      <c r="P239">
        <v>78</v>
      </c>
      <c r="Q239">
        <v>15</v>
      </c>
      <c r="R239">
        <v>1.5</v>
      </c>
      <c r="S239" s="635">
        <f t="shared" si="75"/>
        <v>75000</v>
      </c>
      <c r="T239" s="635">
        <f t="shared" si="78"/>
        <v>99000</v>
      </c>
      <c r="U239" s="635">
        <f t="shared" si="79"/>
        <v>124500</v>
      </c>
    </row>
    <row r="240" spans="1:21">
      <c r="A240" s="370">
        <v>6</v>
      </c>
      <c r="B240" s="57" t="s">
        <v>1592</v>
      </c>
      <c r="C240" s="52">
        <v>140000</v>
      </c>
      <c r="D240" s="91">
        <v>130000</v>
      </c>
      <c r="E240" s="55">
        <f t="shared" si="85"/>
        <v>270000</v>
      </c>
      <c r="F240" s="632">
        <f t="shared" si="80"/>
        <v>168000</v>
      </c>
      <c r="G240" s="632">
        <f t="shared" si="80"/>
        <v>156000</v>
      </c>
      <c r="H240" s="632">
        <f t="shared" si="81"/>
        <v>324000</v>
      </c>
      <c r="I240" s="632">
        <f t="shared" si="72"/>
        <v>168000</v>
      </c>
      <c r="J240" s="632">
        <f t="shared" si="73"/>
        <v>231000</v>
      </c>
      <c r="K240" s="632">
        <f t="shared" si="74"/>
        <v>399000</v>
      </c>
      <c r="L240" s="632">
        <f t="shared" si="82"/>
        <v>168000</v>
      </c>
      <c r="M240" s="632">
        <f t="shared" si="87"/>
        <v>330000</v>
      </c>
      <c r="N240" s="633">
        <f t="shared" si="84"/>
        <v>498000</v>
      </c>
      <c r="P240">
        <v>78</v>
      </c>
      <c r="Q240">
        <v>15</v>
      </c>
      <c r="R240">
        <v>1.5</v>
      </c>
      <c r="S240" s="635">
        <f t="shared" si="75"/>
        <v>75000</v>
      </c>
      <c r="T240" s="635">
        <f t="shared" si="78"/>
        <v>99000</v>
      </c>
      <c r="U240" s="635">
        <f t="shared" si="79"/>
        <v>124500</v>
      </c>
    </row>
    <row r="241" spans="1:21">
      <c r="A241" s="370">
        <v>7</v>
      </c>
      <c r="B241" s="57" t="s">
        <v>1593</v>
      </c>
      <c r="C241" s="52">
        <v>125000</v>
      </c>
      <c r="D241" s="91">
        <v>135000</v>
      </c>
      <c r="E241" s="55">
        <f t="shared" si="85"/>
        <v>260000</v>
      </c>
      <c r="F241" s="632">
        <f t="shared" si="80"/>
        <v>150000</v>
      </c>
      <c r="G241" s="632">
        <f t="shared" si="80"/>
        <v>162000</v>
      </c>
      <c r="H241" s="632">
        <f t="shared" si="81"/>
        <v>312000</v>
      </c>
      <c r="I241" s="632">
        <f t="shared" si="72"/>
        <v>150000</v>
      </c>
      <c r="J241" s="632">
        <f t="shared" si="73"/>
        <v>237000</v>
      </c>
      <c r="K241" s="632">
        <f t="shared" si="74"/>
        <v>387000</v>
      </c>
      <c r="L241" s="632">
        <f t="shared" si="82"/>
        <v>150000</v>
      </c>
      <c r="M241" s="632">
        <f t="shared" si="87"/>
        <v>336000</v>
      </c>
      <c r="N241" s="633">
        <f t="shared" si="84"/>
        <v>486000</v>
      </c>
      <c r="P241">
        <v>72</v>
      </c>
      <c r="Q241">
        <v>14</v>
      </c>
      <c r="R241">
        <v>1.5</v>
      </c>
      <c r="S241" s="635">
        <f t="shared" si="75"/>
        <v>75000</v>
      </c>
      <c r="T241" s="635">
        <f t="shared" si="78"/>
        <v>99000</v>
      </c>
      <c r="U241" s="635">
        <f t="shared" si="79"/>
        <v>124500</v>
      </c>
    </row>
    <row r="242" spans="1:21">
      <c r="A242" s="370">
        <v>8</v>
      </c>
      <c r="B242" s="57" t="s">
        <v>1594</v>
      </c>
      <c r="C242" s="52">
        <v>135000</v>
      </c>
      <c r="D242" s="91">
        <v>125000</v>
      </c>
      <c r="E242" s="55">
        <f t="shared" si="85"/>
        <v>260000</v>
      </c>
      <c r="F242" s="632">
        <f t="shared" si="80"/>
        <v>162000</v>
      </c>
      <c r="G242" s="632">
        <f t="shared" si="80"/>
        <v>150000</v>
      </c>
      <c r="H242" s="632">
        <f t="shared" si="81"/>
        <v>312000</v>
      </c>
      <c r="I242" s="632">
        <f t="shared" si="72"/>
        <v>162000</v>
      </c>
      <c r="J242" s="632">
        <f t="shared" si="73"/>
        <v>225000</v>
      </c>
      <c r="K242" s="632">
        <f t="shared" si="74"/>
        <v>387000</v>
      </c>
      <c r="L242" s="632">
        <f t="shared" si="82"/>
        <v>162000</v>
      </c>
      <c r="M242" s="632">
        <f t="shared" si="87"/>
        <v>324000</v>
      </c>
      <c r="N242" s="633">
        <f t="shared" si="84"/>
        <v>486000</v>
      </c>
      <c r="P242">
        <v>72</v>
      </c>
      <c r="Q242">
        <v>14</v>
      </c>
      <c r="R242">
        <v>1.5</v>
      </c>
      <c r="S242" s="635">
        <f t="shared" si="75"/>
        <v>75000</v>
      </c>
      <c r="T242" s="635">
        <f t="shared" si="78"/>
        <v>99000</v>
      </c>
      <c r="U242" s="635">
        <f t="shared" si="79"/>
        <v>124500</v>
      </c>
    </row>
    <row r="243" spans="1:21">
      <c r="A243" s="370">
        <v>9</v>
      </c>
      <c r="B243" s="57" t="s">
        <v>1595</v>
      </c>
      <c r="C243" s="52">
        <v>135000</v>
      </c>
      <c r="D243" s="91">
        <v>125000</v>
      </c>
      <c r="E243" s="55">
        <f t="shared" si="85"/>
        <v>260000</v>
      </c>
      <c r="F243" s="632">
        <f t="shared" si="80"/>
        <v>162000</v>
      </c>
      <c r="G243" s="632">
        <f t="shared" si="80"/>
        <v>150000</v>
      </c>
      <c r="H243" s="632">
        <f t="shared" si="81"/>
        <v>312000</v>
      </c>
      <c r="I243" s="632">
        <f t="shared" si="72"/>
        <v>162000</v>
      </c>
      <c r="J243" s="632">
        <f t="shared" si="73"/>
        <v>225000</v>
      </c>
      <c r="K243" s="632">
        <f t="shared" si="74"/>
        <v>387000</v>
      </c>
      <c r="L243" s="632">
        <f t="shared" si="82"/>
        <v>162000</v>
      </c>
      <c r="M243" s="632">
        <f t="shared" si="87"/>
        <v>324000</v>
      </c>
      <c r="N243" s="633">
        <f t="shared" si="84"/>
        <v>486000</v>
      </c>
      <c r="P243">
        <v>74</v>
      </c>
      <c r="Q243">
        <v>14</v>
      </c>
      <c r="R243">
        <v>1.5</v>
      </c>
      <c r="S243" s="635">
        <f t="shared" si="75"/>
        <v>75000</v>
      </c>
      <c r="T243" s="635">
        <f t="shared" si="78"/>
        <v>99000</v>
      </c>
      <c r="U243" s="635">
        <f t="shared" si="79"/>
        <v>124500</v>
      </c>
    </row>
    <row r="244" spans="1:21">
      <c r="A244" s="370"/>
      <c r="B244" s="57"/>
      <c r="C244" s="52"/>
      <c r="D244" s="91"/>
      <c r="E244" s="55"/>
      <c r="F244" s="632"/>
      <c r="G244" s="632"/>
      <c r="H244" s="632"/>
      <c r="I244" s="632"/>
      <c r="J244" s="632"/>
      <c r="K244" s="632"/>
      <c r="L244" s="632"/>
      <c r="M244" s="632"/>
      <c r="N244" s="633"/>
      <c r="S244" s="635"/>
      <c r="T244" s="635">
        <f t="shared" si="78"/>
        <v>0</v>
      </c>
      <c r="U244" s="635">
        <f t="shared" si="79"/>
        <v>0</v>
      </c>
    </row>
    <row r="245" spans="1:21">
      <c r="A245" s="368" t="s">
        <v>105</v>
      </c>
      <c r="B245" s="63" t="s">
        <v>1596</v>
      </c>
      <c r="C245" s="52"/>
      <c r="D245" s="91"/>
      <c r="E245" s="55"/>
      <c r="F245" s="632"/>
      <c r="G245" s="632"/>
      <c r="H245" s="632"/>
      <c r="I245" s="632"/>
      <c r="J245" s="632"/>
      <c r="K245" s="632"/>
      <c r="L245" s="632"/>
      <c r="M245" s="632"/>
      <c r="N245" s="633"/>
      <c r="S245" s="635"/>
      <c r="T245" s="635">
        <f t="shared" si="78"/>
        <v>0</v>
      </c>
      <c r="U245" s="635">
        <f t="shared" si="79"/>
        <v>0</v>
      </c>
    </row>
    <row r="246" spans="1:21">
      <c r="A246" s="370">
        <v>1</v>
      </c>
      <c r="B246" s="57" t="s">
        <v>1597</v>
      </c>
      <c r="C246" s="52">
        <v>165000</v>
      </c>
      <c r="D246" s="91">
        <v>135000</v>
      </c>
      <c r="E246" s="55">
        <f t="shared" si="85"/>
        <v>300000</v>
      </c>
      <c r="F246" s="632">
        <f t="shared" si="80"/>
        <v>198000</v>
      </c>
      <c r="G246" s="632">
        <f t="shared" si="80"/>
        <v>162000</v>
      </c>
      <c r="H246" s="632">
        <f t="shared" si="81"/>
        <v>360000</v>
      </c>
      <c r="I246" s="632">
        <f t="shared" si="72"/>
        <v>198000</v>
      </c>
      <c r="J246" s="632">
        <f t="shared" si="73"/>
        <v>262000</v>
      </c>
      <c r="K246" s="632">
        <f t="shared" si="74"/>
        <v>460000</v>
      </c>
      <c r="L246" s="632">
        <f t="shared" si="82"/>
        <v>198000</v>
      </c>
      <c r="M246" s="632">
        <f t="shared" ref="M246:M257" si="88">G246+R246*66000++R246*50000</f>
        <v>394000</v>
      </c>
      <c r="N246" s="633">
        <f t="shared" si="84"/>
        <v>592000</v>
      </c>
      <c r="P246">
        <v>100</v>
      </c>
      <c r="Q246">
        <v>20</v>
      </c>
      <c r="R246">
        <v>2</v>
      </c>
      <c r="S246" s="635">
        <f t="shared" si="75"/>
        <v>100000</v>
      </c>
      <c r="T246" s="635">
        <f t="shared" si="78"/>
        <v>132000</v>
      </c>
      <c r="U246" s="635">
        <f t="shared" si="79"/>
        <v>166000</v>
      </c>
    </row>
    <row r="247" spans="1:21">
      <c r="A247" s="370">
        <v>2</v>
      </c>
      <c r="B247" s="57" t="s">
        <v>1598</v>
      </c>
      <c r="C247" s="52">
        <v>165000</v>
      </c>
      <c r="D247" s="91">
        <v>135000</v>
      </c>
      <c r="E247" s="55">
        <f t="shared" si="85"/>
        <v>300000</v>
      </c>
      <c r="F247" s="632">
        <f t="shared" si="80"/>
        <v>198000</v>
      </c>
      <c r="G247" s="632">
        <f t="shared" si="80"/>
        <v>162000</v>
      </c>
      <c r="H247" s="632">
        <f t="shared" si="81"/>
        <v>360000</v>
      </c>
      <c r="I247" s="632">
        <f t="shared" si="72"/>
        <v>198000</v>
      </c>
      <c r="J247" s="632">
        <f t="shared" si="73"/>
        <v>262000</v>
      </c>
      <c r="K247" s="632">
        <f t="shared" si="74"/>
        <v>460000</v>
      </c>
      <c r="L247" s="632">
        <f t="shared" si="82"/>
        <v>198000</v>
      </c>
      <c r="M247" s="632">
        <f t="shared" si="88"/>
        <v>394000</v>
      </c>
      <c r="N247" s="633">
        <f t="shared" si="84"/>
        <v>592000</v>
      </c>
      <c r="P247">
        <v>112</v>
      </c>
      <c r="Q247">
        <v>22</v>
      </c>
      <c r="R247">
        <v>2</v>
      </c>
      <c r="S247" s="635">
        <f t="shared" si="75"/>
        <v>100000</v>
      </c>
      <c r="T247" s="635">
        <f t="shared" si="78"/>
        <v>132000</v>
      </c>
      <c r="U247" s="635">
        <f t="shared" si="79"/>
        <v>166000</v>
      </c>
    </row>
    <row r="248" spans="1:21">
      <c r="A248" s="370">
        <v>3</v>
      </c>
      <c r="B248" s="57" t="s">
        <v>1599</v>
      </c>
      <c r="C248" s="52">
        <v>165000</v>
      </c>
      <c r="D248" s="91">
        <v>135000</v>
      </c>
      <c r="E248" s="55">
        <f t="shared" si="85"/>
        <v>300000</v>
      </c>
      <c r="F248" s="632">
        <f t="shared" si="80"/>
        <v>198000</v>
      </c>
      <c r="G248" s="632">
        <f t="shared" si="80"/>
        <v>162000</v>
      </c>
      <c r="H248" s="632">
        <f t="shared" si="81"/>
        <v>360000</v>
      </c>
      <c r="I248" s="632">
        <f t="shared" si="72"/>
        <v>198000</v>
      </c>
      <c r="J248" s="632">
        <f t="shared" si="73"/>
        <v>262000</v>
      </c>
      <c r="K248" s="632">
        <f t="shared" si="74"/>
        <v>460000</v>
      </c>
      <c r="L248" s="632">
        <f t="shared" si="82"/>
        <v>198000</v>
      </c>
      <c r="M248" s="632">
        <f t="shared" si="88"/>
        <v>394000</v>
      </c>
      <c r="N248" s="633">
        <f t="shared" si="84"/>
        <v>592000</v>
      </c>
      <c r="P248">
        <v>112</v>
      </c>
      <c r="Q248">
        <v>22</v>
      </c>
      <c r="R248">
        <v>2</v>
      </c>
      <c r="S248" s="635">
        <f t="shared" si="75"/>
        <v>100000</v>
      </c>
      <c r="T248" s="635">
        <f t="shared" si="78"/>
        <v>132000</v>
      </c>
      <c r="U248" s="635">
        <f t="shared" si="79"/>
        <v>166000</v>
      </c>
    </row>
    <row r="249" spans="1:21">
      <c r="A249" s="370">
        <v>4</v>
      </c>
      <c r="B249" s="57" t="s">
        <v>1600</v>
      </c>
      <c r="C249" s="52">
        <v>165000</v>
      </c>
      <c r="D249" s="91">
        <v>135000</v>
      </c>
      <c r="E249" s="55">
        <f t="shared" si="85"/>
        <v>300000</v>
      </c>
      <c r="F249" s="632">
        <f t="shared" si="80"/>
        <v>198000</v>
      </c>
      <c r="G249" s="632">
        <f t="shared" si="80"/>
        <v>162000</v>
      </c>
      <c r="H249" s="632">
        <f t="shared" si="81"/>
        <v>360000</v>
      </c>
      <c r="I249" s="632">
        <f t="shared" si="72"/>
        <v>198000</v>
      </c>
      <c r="J249" s="632">
        <f t="shared" si="73"/>
        <v>262000</v>
      </c>
      <c r="K249" s="632">
        <f t="shared" si="74"/>
        <v>460000</v>
      </c>
      <c r="L249" s="632">
        <f t="shared" si="82"/>
        <v>198000</v>
      </c>
      <c r="M249" s="632">
        <f t="shared" si="88"/>
        <v>394000</v>
      </c>
      <c r="N249" s="633">
        <f t="shared" si="84"/>
        <v>592000</v>
      </c>
      <c r="P249">
        <v>114</v>
      </c>
      <c r="Q249">
        <v>22</v>
      </c>
      <c r="R249">
        <v>2</v>
      </c>
      <c r="S249" s="635">
        <f t="shared" si="75"/>
        <v>100000</v>
      </c>
      <c r="T249" s="635">
        <f t="shared" si="78"/>
        <v>132000</v>
      </c>
      <c r="U249" s="635">
        <f t="shared" si="79"/>
        <v>166000</v>
      </c>
    </row>
    <row r="250" spans="1:21">
      <c r="A250" s="370"/>
      <c r="B250" s="57" t="s">
        <v>1601</v>
      </c>
      <c r="C250" s="52">
        <v>175000</v>
      </c>
      <c r="D250" s="91">
        <v>150000</v>
      </c>
      <c r="E250" s="55">
        <f t="shared" si="85"/>
        <v>325000</v>
      </c>
      <c r="F250" s="632">
        <f t="shared" si="80"/>
        <v>210000</v>
      </c>
      <c r="G250" s="632">
        <f t="shared" si="80"/>
        <v>180000</v>
      </c>
      <c r="H250" s="632">
        <f t="shared" si="81"/>
        <v>390000</v>
      </c>
      <c r="I250" s="632">
        <f t="shared" ref="I250:I313" si="89">C250*1.2</f>
        <v>210000</v>
      </c>
      <c r="J250" s="632">
        <f t="shared" ref="J250:J313" si="90">G250+R250*50000</f>
        <v>280000</v>
      </c>
      <c r="K250" s="632">
        <f t="shared" ref="K250:K313" si="91">+J250+I250</f>
        <v>490000</v>
      </c>
      <c r="L250" s="632">
        <f t="shared" si="82"/>
        <v>210000</v>
      </c>
      <c r="M250" s="632">
        <f t="shared" si="88"/>
        <v>412000</v>
      </c>
      <c r="N250" s="633">
        <f t="shared" si="84"/>
        <v>622000</v>
      </c>
      <c r="P250">
        <v>120</v>
      </c>
      <c r="Q250">
        <v>24</v>
      </c>
      <c r="R250">
        <v>2</v>
      </c>
      <c r="S250" s="635">
        <f t="shared" ref="S250:S313" si="92">+R250*50000</f>
        <v>100000</v>
      </c>
      <c r="T250" s="635">
        <f t="shared" si="78"/>
        <v>132000</v>
      </c>
      <c r="U250" s="635">
        <f t="shared" si="79"/>
        <v>166000</v>
      </c>
    </row>
    <row r="251" spans="1:21">
      <c r="A251" s="370"/>
      <c r="B251" s="57" t="s">
        <v>1602</v>
      </c>
      <c r="C251" s="52">
        <v>175000</v>
      </c>
      <c r="D251" s="91">
        <v>150000</v>
      </c>
      <c r="E251" s="55">
        <f t="shared" si="85"/>
        <v>325000</v>
      </c>
      <c r="F251" s="632">
        <f t="shared" si="80"/>
        <v>210000</v>
      </c>
      <c r="G251" s="632">
        <f t="shared" si="80"/>
        <v>180000</v>
      </c>
      <c r="H251" s="632">
        <f t="shared" si="81"/>
        <v>390000</v>
      </c>
      <c r="I251" s="632">
        <f t="shared" si="89"/>
        <v>210000</v>
      </c>
      <c r="J251" s="632">
        <f t="shared" si="90"/>
        <v>280000</v>
      </c>
      <c r="K251" s="632">
        <f t="shared" si="91"/>
        <v>490000</v>
      </c>
      <c r="L251" s="632">
        <f t="shared" si="82"/>
        <v>210000</v>
      </c>
      <c r="M251" s="632">
        <f t="shared" si="88"/>
        <v>412000</v>
      </c>
      <c r="N251" s="633">
        <f t="shared" si="84"/>
        <v>622000</v>
      </c>
      <c r="P251">
        <v>120</v>
      </c>
      <c r="Q251">
        <v>24</v>
      </c>
      <c r="R251">
        <v>2</v>
      </c>
      <c r="S251" s="635">
        <f t="shared" si="92"/>
        <v>100000</v>
      </c>
      <c r="T251" s="635">
        <f t="shared" si="78"/>
        <v>132000</v>
      </c>
      <c r="U251" s="635">
        <f t="shared" si="79"/>
        <v>166000</v>
      </c>
    </row>
    <row r="252" spans="1:21">
      <c r="A252" s="370">
        <v>5</v>
      </c>
      <c r="B252" s="57" t="s">
        <v>1603</v>
      </c>
      <c r="C252" s="52">
        <v>175000</v>
      </c>
      <c r="D252" s="91">
        <v>150000</v>
      </c>
      <c r="E252" s="55">
        <f t="shared" si="85"/>
        <v>325000</v>
      </c>
      <c r="F252" s="632">
        <f t="shared" si="80"/>
        <v>210000</v>
      </c>
      <c r="G252" s="632">
        <f t="shared" si="80"/>
        <v>180000</v>
      </c>
      <c r="H252" s="632">
        <f t="shared" si="81"/>
        <v>390000</v>
      </c>
      <c r="I252" s="632">
        <f t="shared" si="89"/>
        <v>210000</v>
      </c>
      <c r="J252" s="632">
        <f t="shared" si="90"/>
        <v>280000</v>
      </c>
      <c r="K252" s="632">
        <f t="shared" si="91"/>
        <v>490000</v>
      </c>
      <c r="L252" s="632">
        <f t="shared" si="82"/>
        <v>210000</v>
      </c>
      <c r="M252" s="632">
        <f t="shared" si="88"/>
        <v>412000</v>
      </c>
      <c r="N252" s="633">
        <f t="shared" si="84"/>
        <v>622000</v>
      </c>
      <c r="P252">
        <v>120</v>
      </c>
      <c r="Q252">
        <v>24</v>
      </c>
      <c r="R252">
        <v>2</v>
      </c>
      <c r="S252" s="635">
        <f t="shared" si="92"/>
        <v>100000</v>
      </c>
      <c r="T252" s="635">
        <f t="shared" si="78"/>
        <v>132000</v>
      </c>
      <c r="U252" s="635">
        <f t="shared" si="79"/>
        <v>166000</v>
      </c>
    </row>
    <row r="253" spans="1:21">
      <c r="A253" s="370">
        <v>6</v>
      </c>
      <c r="B253" s="57" t="s">
        <v>1604</v>
      </c>
      <c r="C253" s="52">
        <v>165000</v>
      </c>
      <c r="D253" s="91">
        <v>135000</v>
      </c>
      <c r="E253" s="55">
        <f t="shared" si="85"/>
        <v>300000</v>
      </c>
      <c r="F253" s="632">
        <f t="shared" si="80"/>
        <v>198000</v>
      </c>
      <c r="G253" s="632">
        <f t="shared" si="80"/>
        <v>162000</v>
      </c>
      <c r="H253" s="632">
        <f t="shared" si="81"/>
        <v>360000</v>
      </c>
      <c r="I253" s="632">
        <f t="shared" si="89"/>
        <v>198000</v>
      </c>
      <c r="J253" s="632">
        <f t="shared" si="90"/>
        <v>262000</v>
      </c>
      <c r="K253" s="632">
        <f t="shared" si="91"/>
        <v>460000</v>
      </c>
      <c r="L253" s="632">
        <f t="shared" si="82"/>
        <v>198000</v>
      </c>
      <c r="M253" s="632">
        <f t="shared" si="88"/>
        <v>394000</v>
      </c>
      <c r="N253" s="633">
        <f t="shared" si="84"/>
        <v>592000</v>
      </c>
      <c r="P253">
        <v>100</v>
      </c>
      <c r="Q253">
        <v>20</v>
      </c>
      <c r="R253">
        <v>2</v>
      </c>
      <c r="S253" s="635">
        <f t="shared" si="92"/>
        <v>100000</v>
      </c>
      <c r="T253" s="635">
        <f t="shared" si="78"/>
        <v>132000</v>
      </c>
      <c r="U253" s="635">
        <f t="shared" si="79"/>
        <v>166000</v>
      </c>
    </row>
    <row r="254" spans="1:21">
      <c r="A254" s="370"/>
      <c r="B254" s="57" t="s">
        <v>1605</v>
      </c>
      <c r="C254" s="52">
        <v>165000</v>
      </c>
      <c r="D254" s="91">
        <v>135000</v>
      </c>
      <c r="E254" s="55">
        <f t="shared" si="85"/>
        <v>300000</v>
      </c>
      <c r="F254" s="632">
        <f t="shared" si="80"/>
        <v>198000</v>
      </c>
      <c r="G254" s="632">
        <f t="shared" si="80"/>
        <v>162000</v>
      </c>
      <c r="H254" s="632">
        <f t="shared" si="81"/>
        <v>360000</v>
      </c>
      <c r="I254" s="632">
        <f t="shared" si="89"/>
        <v>198000</v>
      </c>
      <c r="J254" s="632">
        <f t="shared" si="90"/>
        <v>262000</v>
      </c>
      <c r="K254" s="632">
        <f t="shared" si="91"/>
        <v>460000</v>
      </c>
      <c r="L254" s="632">
        <f t="shared" si="82"/>
        <v>198000</v>
      </c>
      <c r="M254" s="632">
        <f t="shared" si="88"/>
        <v>394000</v>
      </c>
      <c r="N254" s="633">
        <f t="shared" si="84"/>
        <v>592000</v>
      </c>
      <c r="P254">
        <v>100</v>
      </c>
      <c r="Q254">
        <v>20</v>
      </c>
      <c r="R254">
        <v>2</v>
      </c>
      <c r="S254" s="635">
        <f t="shared" si="92"/>
        <v>100000</v>
      </c>
      <c r="T254" s="635">
        <f t="shared" si="78"/>
        <v>132000</v>
      </c>
      <c r="U254" s="635">
        <f t="shared" si="79"/>
        <v>166000</v>
      </c>
    </row>
    <row r="255" spans="1:21">
      <c r="A255" s="370">
        <v>7</v>
      </c>
      <c r="B255" s="57" t="s">
        <v>1606</v>
      </c>
      <c r="C255" s="52">
        <v>185000</v>
      </c>
      <c r="D255" s="91">
        <v>115000</v>
      </c>
      <c r="E255" s="55">
        <f t="shared" si="85"/>
        <v>300000</v>
      </c>
      <c r="F255" s="632">
        <f t="shared" si="80"/>
        <v>222000</v>
      </c>
      <c r="G255" s="632">
        <f t="shared" si="80"/>
        <v>138000</v>
      </c>
      <c r="H255" s="632">
        <f t="shared" si="81"/>
        <v>360000</v>
      </c>
      <c r="I255" s="632">
        <f t="shared" si="89"/>
        <v>222000</v>
      </c>
      <c r="J255" s="632">
        <f t="shared" si="90"/>
        <v>238000</v>
      </c>
      <c r="K255" s="632">
        <f t="shared" si="91"/>
        <v>460000</v>
      </c>
      <c r="L255" s="632">
        <f t="shared" si="82"/>
        <v>222000</v>
      </c>
      <c r="M255" s="632">
        <f t="shared" si="88"/>
        <v>370000</v>
      </c>
      <c r="N255" s="633">
        <f t="shared" si="84"/>
        <v>592000</v>
      </c>
      <c r="P255">
        <v>100</v>
      </c>
      <c r="Q255">
        <v>20</v>
      </c>
      <c r="R255">
        <v>2</v>
      </c>
      <c r="S255" s="635">
        <f t="shared" si="92"/>
        <v>100000</v>
      </c>
      <c r="T255" s="635">
        <f t="shared" si="78"/>
        <v>132000</v>
      </c>
      <c r="U255" s="635">
        <f t="shared" si="79"/>
        <v>166000</v>
      </c>
    </row>
    <row r="256" spans="1:21">
      <c r="A256" s="370">
        <v>8</v>
      </c>
      <c r="B256" s="57" t="s">
        <v>1607</v>
      </c>
      <c r="C256" s="52">
        <v>185000</v>
      </c>
      <c r="D256" s="91">
        <v>115000</v>
      </c>
      <c r="E256" s="55">
        <f t="shared" si="85"/>
        <v>300000</v>
      </c>
      <c r="F256" s="632">
        <f t="shared" si="80"/>
        <v>222000</v>
      </c>
      <c r="G256" s="632">
        <f t="shared" si="80"/>
        <v>138000</v>
      </c>
      <c r="H256" s="632">
        <f t="shared" si="81"/>
        <v>360000</v>
      </c>
      <c r="I256" s="632">
        <f t="shared" si="89"/>
        <v>222000</v>
      </c>
      <c r="J256" s="632">
        <f t="shared" si="90"/>
        <v>238000</v>
      </c>
      <c r="K256" s="632">
        <f t="shared" si="91"/>
        <v>460000</v>
      </c>
      <c r="L256" s="632">
        <f t="shared" si="82"/>
        <v>222000</v>
      </c>
      <c r="M256" s="632">
        <f t="shared" si="88"/>
        <v>370000</v>
      </c>
      <c r="N256" s="633">
        <f t="shared" si="84"/>
        <v>592000</v>
      </c>
      <c r="P256">
        <v>115</v>
      </c>
      <c r="Q256">
        <v>23</v>
      </c>
      <c r="R256">
        <v>2</v>
      </c>
      <c r="S256" s="635">
        <f t="shared" si="92"/>
        <v>100000</v>
      </c>
      <c r="T256" s="635">
        <f t="shared" si="78"/>
        <v>132000</v>
      </c>
      <c r="U256" s="635">
        <f t="shared" si="79"/>
        <v>166000</v>
      </c>
    </row>
    <row r="257" spans="1:21">
      <c r="A257" s="370">
        <v>9</v>
      </c>
      <c r="B257" s="57" t="s">
        <v>1608</v>
      </c>
      <c r="C257" s="52">
        <v>185000</v>
      </c>
      <c r="D257" s="91">
        <v>115000</v>
      </c>
      <c r="E257" s="55">
        <f t="shared" si="85"/>
        <v>300000</v>
      </c>
      <c r="F257" s="632">
        <f t="shared" si="80"/>
        <v>222000</v>
      </c>
      <c r="G257" s="632">
        <f t="shared" si="80"/>
        <v>138000</v>
      </c>
      <c r="H257" s="632">
        <f t="shared" si="81"/>
        <v>360000</v>
      </c>
      <c r="I257" s="632">
        <f t="shared" si="89"/>
        <v>222000</v>
      </c>
      <c r="J257" s="632">
        <f t="shared" si="90"/>
        <v>238000</v>
      </c>
      <c r="K257" s="632">
        <f t="shared" si="91"/>
        <v>460000</v>
      </c>
      <c r="L257" s="632">
        <f t="shared" si="82"/>
        <v>222000</v>
      </c>
      <c r="M257" s="632">
        <f t="shared" si="88"/>
        <v>370000</v>
      </c>
      <c r="N257" s="633">
        <f t="shared" si="84"/>
        <v>592000</v>
      </c>
      <c r="P257">
        <v>110</v>
      </c>
      <c r="Q257">
        <v>23</v>
      </c>
      <c r="R257">
        <v>2</v>
      </c>
      <c r="S257" s="635">
        <f t="shared" si="92"/>
        <v>100000</v>
      </c>
      <c r="T257" s="635">
        <f t="shared" si="78"/>
        <v>132000</v>
      </c>
      <c r="U257" s="635">
        <f t="shared" si="79"/>
        <v>166000</v>
      </c>
    </row>
    <row r="258" spans="1:21">
      <c r="A258" s="370"/>
      <c r="B258" s="57"/>
      <c r="C258" s="52"/>
      <c r="D258" s="91"/>
      <c r="E258" s="55"/>
      <c r="F258" s="632"/>
      <c r="G258" s="632"/>
      <c r="H258" s="632"/>
      <c r="I258" s="632"/>
      <c r="J258" s="632"/>
      <c r="K258" s="632"/>
      <c r="L258" s="632"/>
      <c r="M258" s="632"/>
      <c r="N258" s="633"/>
      <c r="S258" s="635"/>
      <c r="T258" s="635">
        <f t="shared" si="78"/>
        <v>0</v>
      </c>
      <c r="U258" s="635">
        <f t="shared" si="79"/>
        <v>0</v>
      </c>
    </row>
    <row r="259" spans="1:21">
      <c r="A259" s="368" t="s">
        <v>109</v>
      </c>
      <c r="B259" s="63" t="s">
        <v>1609</v>
      </c>
      <c r="C259" s="52"/>
      <c r="D259" s="91"/>
      <c r="E259" s="55"/>
      <c r="F259" s="632"/>
      <c r="G259" s="632"/>
      <c r="H259" s="632"/>
      <c r="I259" s="632"/>
      <c r="J259" s="632"/>
      <c r="K259" s="632"/>
      <c r="L259" s="632"/>
      <c r="M259" s="632"/>
      <c r="N259" s="633"/>
      <c r="S259" s="635"/>
      <c r="T259" s="635">
        <f t="shared" si="78"/>
        <v>0</v>
      </c>
      <c r="U259" s="635">
        <f t="shared" si="79"/>
        <v>0</v>
      </c>
    </row>
    <row r="260" spans="1:21">
      <c r="A260" s="370">
        <v>1</v>
      </c>
      <c r="B260" s="57" t="s">
        <v>1610</v>
      </c>
      <c r="C260" s="52">
        <v>180000</v>
      </c>
      <c r="D260" s="91">
        <v>145000</v>
      </c>
      <c r="E260" s="55">
        <f t="shared" ref="E260:E368" si="93">+C260+D260</f>
        <v>325000</v>
      </c>
      <c r="F260" s="632">
        <f t="shared" si="80"/>
        <v>216000</v>
      </c>
      <c r="G260" s="632">
        <f t="shared" si="80"/>
        <v>174000</v>
      </c>
      <c r="H260" s="632">
        <f t="shared" si="81"/>
        <v>390000</v>
      </c>
      <c r="I260" s="632">
        <f t="shared" si="89"/>
        <v>216000</v>
      </c>
      <c r="J260" s="632">
        <f t="shared" si="90"/>
        <v>274000</v>
      </c>
      <c r="K260" s="632">
        <f t="shared" si="91"/>
        <v>490000</v>
      </c>
      <c r="L260" s="632">
        <f t="shared" si="82"/>
        <v>216000</v>
      </c>
      <c r="M260" s="632">
        <f t="shared" ref="M260:M277" si="94">G260+R260*66000++R260*50000</f>
        <v>406000</v>
      </c>
      <c r="N260" s="633">
        <f t="shared" si="84"/>
        <v>622000</v>
      </c>
      <c r="P260">
        <v>110</v>
      </c>
      <c r="Q260">
        <v>22</v>
      </c>
      <c r="R260">
        <v>2</v>
      </c>
      <c r="S260" s="635">
        <f t="shared" si="92"/>
        <v>100000</v>
      </c>
      <c r="T260" s="635">
        <f t="shared" si="78"/>
        <v>132000</v>
      </c>
      <c r="U260" s="635">
        <f t="shared" si="79"/>
        <v>166000</v>
      </c>
    </row>
    <row r="261" spans="1:21">
      <c r="A261" s="368"/>
      <c r="B261" s="57" t="s">
        <v>1611</v>
      </c>
      <c r="C261" s="52">
        <v>190000</v>
      </c>
      <c r="D261" s="91">
        <v>135000</v>
      </c>
      <c r="E261" s="55">
        <f t="shared" si="93"/>
        <v>325000</v>
      </c>
      <c r="F261" s="632">
        <f t="shared" si="80"/>
        <v>228000</v>
      </c>
      <c r="G261" s="632">
        <f t="shared" si="80"/>
        <v>162000</v>
      </c>
      <c r="H261" s="632">
        <f t="shared" si="81"/>
        <v>390000</v>
      </c>
      <c r="I261" s="632">
        <f t="shared" si="89"/>
        <v>228000</v>
      </c>
      <c r="J261" s="632">
        <f t="shared" si="90"/>
        <v>262000</v>
      </c>
      <c r="K261" s="632">
        <f t="shared" si="91"/>
        <v>490000</v>
      </c>
      <c r="L261" s="632">
        <f t="shared" si="82"/>
        <v>228000</v>
      </c>
      <c r="M261" s="632">
        <f t="shared" si="94"/>
        <v>394000</v>
      </c>
      <c r="N261" s="633">
        <f t="shared" si="84"/>
        <v>622000</v>
      </c>
      <c r="P261">
        <v>120</v>
      </c>
      <c r="Q261">
        <v>24</v>
      </c>
      <c r="R261">
        <v>2</v>
      </c>
      <c r="S261" s="635">
        <f t="shared" si="92"/>
        <v>100000</v>
      </c>
      <c r="T261" s="635">
        <f t="shared" si="78"/>
        <v>132000</v>
      </c>
      <c r="U261" s="635">
        <f t="shared" si="79"/>
        <v>166000</v>
      </c>
    </row>
    <row r="262" spans="1:21">
      <c r="A262" s="368"/>
      <c r="B262" s="57" t="s">
        <v>1612</v>
      </c>
      <c r="C262" s="52">
        <v>190000</v>
      </c>
      <c r="D262" s="91">
        <v>135000</v>
      </c>
      <c r="E262" s="55">
        <f t="shared" si="93"/>
        <v>325000</v>
      </c>
      <c r="F262" s="632">
        <f t="shared" si="80"/>
        <v>228000</v>
      </c>
      <c r="G262" s="632">
        <f t="shared" si="80"/>
        <v>162000</v>
      </c>
      <c r="H262" s="632">
        <f t="shared" si="81"/>
        <v>390000</v>
      </c>
      <c r="I262" s="632">
        <f t="shared" si="89"/>
        <v>228000</v>
      </c>
      <c r="J262" s="632">
        <f t="shared" si="90"/>
        <v>262000</v>
      </c>
      <c r="K262" s="632">
        <f t="shared" si="91"/>
        <v>490000</v>
      </c>
      <c r="L262" s="632">
        <f t="shared" si="82"/>
        <v>228000</v>
      </c>
      <c r="M262" s="632">
        <f t="shared" si="94"/>
        <v>394000</v>
      </c>
      <c r="N262" s="633">
        <f t="shared" si="84"/>
        <v>622000</v>
      </c>
      <c r="P262">
        <v>120</v>
      </c>
      <c r="Q262">
        <v>24</v>
      </c>
      <c r="R262">
        <v>2</v>
      </c>
      <c r="S262" s="635">
        <f t="shared" si="92"/>
        <v>100000</v>
      </c>
      <c r="T262" s="635">
        <f t="shared" si="78"/>
        <v>132000</v>
      </c>
      <c r="U262" s="635">
        <f t="shared" si="79"/>
        <v>166000</v>
      </c>
    </row>
    <row r="263" spans="1:21">
      <c r="A263" s="370">
        <v>2</v>
      </c>
      <c r="B263" s="57" t="s">
        <v>1613</v>
      </c>
      <c r="C263" s="52">
        <v>160000</v>
      </c>
      <c r="D263" s="91">
        <v>140000</v>
      </c>
      <c r="E263" s="55">
        <f t="shared" si="93"/>
        <v>300000</v>
      </c>
      <c r="F263" s="632">
        <f t="shared" si="80"/>
        <v>192000</v>
      </c>
      <c r="G263" s="632">
        <f t="shared" si="80"/>
        <v>168000</v>
      </c>
      <c r="H263" s="632">
        <f t="shared" si="81"/>
        <v>360000</v>
      </c>
      <c r="I263" s="632">
        <f t="shared" si="89"/>
        <v>192000</v>
      </c>
      <c r="J263" s="632">
        <f t="shared" si="90"/>
        <v>243000</v>
      </c>
      <c r="K263" s="632">
        <f t="shared" si="91"/>
        <v>435000</v>
      </c>
      <c r="L263" s="632">
        <f t="shared" si="82"/>
        <v>192000</v>
      </c>
      <c r="M263" s="632">
        <f t="shared" si="94"/>
        <v>342000</v>
      </c>
      <c r="N263" s="633">
        <f t="shared" si="84"/>
        <v>534000</v>
      </c>
      <c r="P263">
        <v>95</v>
      </c>
      <c r="Q263">
        <v>19</v>
      </c>
      <c r="R263">
        <v>1.5</v>
      </c>
      <c r="S263" s="635">
        <f t="shared" si="92"/>
        <v>75000</v>
      </c>
      <c r="T263" s="635">
        <f t="shared" si="78"/>
        <v>99000</v>
      </c>
      <c r="U263" s="635">
        <f t="shared" si="79"/>
        <v>124500</v>
      </c>
    </row>
    <row r="264" spans="1:21">
      <c r="A264" s="368"/>
      <c r="B264" s="57" t="s">
        <v>1614</v>
      </c>
      <c r="C264" s="52">
        <v>170000</v>
      </c>
      <c r="D264" s="91">
        <v>130000</v>
      </c>
      <c r="E264" s="55">
        <f t="shared" si="93"/>
        <v>300000</v>
      </c>
      <c r="F264" s="632">
        <f t="shared" si="80"/>
        <v>204000</v>
      </c>
      <c r="G264" s="632">
        <f t="shared" si="80"/>
        <v>156000</v>
      </c>
      <c r="H264" s="632">
        <f t="shared" si="81"/>
        <v>360000</v>
      </c>
      <c r="I264" s="632">
        <f t="shared" si="89"/>
        <v>204000</v>
      </c>
      <c r="J264" s="632">
        <f t="shared" si="90"/>
        <v>256000</v>
      </c>
      <c r="K264" s="632">
        <f t="shared" si="91"/>
        <v>460000</v>
      </c>
      <c r="L264" s="632">
        <f t="shared" si="82"/>
        <v>204000</v>
      </c>
      <c r="M264" s="632">
        <f t="shared" si="94"/>
        <v>388000</v>
      </c>
      <c r="N264" s="633">
        <f t="shared" si="84"/>
        <v>592000</v>
      </c>
      <c r="P264">
        <v>103</v>
      </c>
      <c r="Q264">
        <v>20</v>
      </c>
      <c r="R264">
        <v>2</v>
      </c>
      <c r="S264" s="635">
        <f t="shared" si="92"/>
        <v>100000</v>
      </c>
      <c r="T264" s="635">
        <f t="shared" si="78"/>
        <v>132000</v>
      </c>
      <c r="U264" s="635">
        <f t="shared" si="79"/>
        <v>166000</v>
      </c>
    </row>
    <row r="265" spans="1:21">
      <c r="A265" s="368"/>
      <c r="B265" s="57" t="s">
        <v>1615</v>
      </c>
      <c r="C265" s="52">
        <v>170000</v>
      </c>
      <c r="D265" s="91">
        <v>130000</v>
      </c>
      <c r="E265" s="55">
        <f t="shared" si="93"/>
        <v>300000</v>
      </c>
      <c r="F265" s="632">
        <f t="shared" si="80"/>
        <v>204000</v>
      </c>
      <c r="G265" s="632">
        <f t="shared" si="80"/>
        <v>156000</v>
      </c>
      <c r="H265" s="632">
        <f t="shared" si="81"/>
        <v>360000</v>
      </c>
      <c r="I265" s="632">
        <f t="shared" si="89"/>
        <v>204000</v>
      </c>
      <c r="J265" s="632">
        <f t="shared" si="90"/>
        <v>256000</v>
      </c>
      <c r="K265" s="632">
        <f t="shared" si="91"/>
        <v>460000</v>
      </c>
      <c r="L265" s="632">
        <f t="shared" si="82"/>
        <v>204000</v>
      </c>
      <c r="M265" s="632">
        <f t="shared" si="94"/>
        <v>388000</v>
      </c>
      <c r="N265" s="633">
        <f t="shared" si="84"/>
        <v>592000</v>
      </c>
      <c r="P265">
        <v>103</v>
      </c>
      <c r="Q265">
        <v>20</v>
      </c>
      <c r="R265">
        <v>2</v>
      </c>
      <c r="S265" s="635">
        <f t="shared" si="92"/>
        <v>100000</v>
      </c>
      <c r="T265" s="635">
        <f t="shared" si="78"/>
        <v>132000</v>
      </c>
      <c r="U265" s="635">
        <f t="shared" si="79"/>
        <v>166000</v>
      </c>
    </row>
    <row r="266" spans="1:21">
      <c r="A266" s="370">
        <v>3</v>
      </c>
      <c r="B266" s="57" t="s">
        <v>1616</v>
      </c>
      <c r="C266" s="52">
        <v>170000</v>
      </c>
      <c r="D266" s="91">
        <v>130000</v>
      </c>
      <c r="E266" s="55">
        <f t="shared" si="93"/>
        <v>300000</v>
      </c>
      <c r="F266" s="632">
        <f t="shared" si="80"/>
        <v>204000</v>
      </c>
      <c r="G266" s="632">
        <f t="shared" si="80"/>
        <v>156000</v>
      </c>
      <c r="H266" s="632">
        <f t="shared" si="81"/>
        <v>360000</v>
      </c>
      <c r="I266" s="632">
        <f t="shared" si="89"/>
        <v>204000</v>
      </c>
      <c r="J266" s="632">
        <f t="shared" si="90"/>
        <v>231000</v>
      </c>
      <c r="K266" s="632">
        <f t="shared" si="91"/>
        <v>435000</v>
      </c>
      <c r="L266" s="632">
        <f t="shared" si="82"/>
        <v>204000</v>
      </c>
      <c r="M266" s="632">
        <f t="shared" si="94"/>
        <v>330000</v>
      </c>
      <c r="N266" s="633">
        <f t="shared" si="84"/>
        <v>534000</v>
      </c>
      <c r="P266">
        <v>95</v>
      </c>
      <c r="Q266">
        <v>19</v>
      </c>
      <c r="R266">
        <v>1.5</v>
      </c>
      <c r="S266" s="635">
        <f t="shared" si="92"/>
        <v>75000</v>
      </c>
      <c r="T266" s="635">
        <f t="shared" si="78"/>
        <v>99000</v>
      </c>
      <c r="U266" s="635">
        <f t="shared" si="79"/>
        <v>124500</v>
      </c>
    </row>
    <row r="267" spans="1:21">
      <c r="A267" s="370">
        <v>4</v>
      </c>
      <c r="B267" s="57" t="s">
        <v>1617</v>
      </c>
      <c r="C267" s="52">
        <v>185000</v>
      </c>
      <c r="D267" s="91">
        <v>140000</v>
      </c>
      <c r="E267" s="55">
        <f t="shared" si="93"/>
        <v>325000</v>
      </c>
      <c r="F267" s="632">
        <f t="shared" si="80"/>
        <v>222000</v>
      </c>
      <c r="G267" s="632">
        <f t="shared" si="80"/>
        <v>168000</v>
      </c>
      <c r="H267" s="632">
        <f t="shared" si="81"/>
        <v>390000</v>
      </c>
      <c r="I267" s="632">
        <f t="shared" si="89"/>
        <v>222000</v>
      </c>
      <c r="J267" s="632">
        <f t="shared" si="90"/>
        <v>268000</v>
      </c>
      <c r="K267" s="632">
        <f t="shared" si="91"/>
        <v>490000</v>
      </c>
      <c r="L267" s="632">
        <f t="shared" si="82"/>
        <v>222000</v>
      </c>
      <c r="M267" s="632">
        <f t="shared" si="94"/>
        <v>400000</v>
      </c>
      <c r="N267" s="633">
        <f t="shared" si="84"/>
        <v>622000</v>
      </c>
      <c r="P267">
        <v>116</v>
      </c>
      <c r="Q267">
        <v>23</v>
      </c>
      <c r="R267">
        <v>2</v>
      </c>
      <c r="S267" s="635">
        <f t="shared" si="92"/>
        <v>100000</v>
      </c>
      <c r="T267" s="635">
        <f t="shared" si="78"/>
        <v>132000</v>
      </c>
      <c r="U267" s="635">
        <f t="shared" si="79"/>
        <v>166000</v>
      </c>
    </row>
    <row r="268" spans="1:21">
      <c r="A268" s="370">
        <v>5</v>
      </c>
      <c r="B268" s="57" t="s">
        <v>1618</v>
      </c>
      <c r="C268" s="52">
        <v>200000</v>
      </c>
      <c r="D268" s="91">
        <v>125000</v>
      </c>
      <c r="E268" s="55">
        <f t="shared" si="93"/>
        <v>325000</v>
      </c>
      <c r="F268" s="632">
        <f t="shared" si="80"/>
        <v>240000</v>
      </c>
      <c r="G268" s="632">
        <f t="shared" si="80"/>
        <v>150000</v>
      </c>
      <c r="H268" s="632">
        <f t="shared" si="81"/>
        <v>390000</v>
      </c>
      <c r="I268" s="632">
        <f t="shared" si="89"/>
        <v>240000</v>
      </c>
      <c r="J268" s="632">
        <f t="shared" si="90"/>
        <v>250000</v>
      </c>
      <c r="K268" s="632">
        <f t="shared" si="91"/>
        <v>490000</v>
      </c>
      <c r="L268" s="632">
        <f t="shared" si="82"/>
        <v>240000</v>
      </c>
      <c r="M268" s="632">
        <f t="shared" si="94"/>
        <v>382000</v>
      </c>
      <c r="N268" s="633">
        <f t="shared" si="84"/>
        <v>622000</v>
      </c>
      <c r="P268">
        <v>125</v>
      </c>
      <c r="Q268">
        <v>25</v>
      </c>
      <c r="R268">
        <v>2</v>
      </c>
      <c r="S268" s="635">
        <f t="shared" si="92"/>
        <v>100000</v>
      </c>
      <c r="T268" s="635">
        <f t="shared" si="78"/>
        <v>132000</v>
      </c>
      <c r="U268" s="635">
        <f t="shared" si="79"/>
        <v>166000</v>
      </c>
    </row>
    <row r="269" spans="1:21">
      <c r="A269" s="370"/>
      <c r="B269" s="57" t="s">
        <v>1619</v>
      </c>
      <c r="C269" s="52">
        <v>220000</v>
      </c>
      <c r="D269" s="91">
        <v>105000</v>
      </c>
      <c r="E269" s="55">
        <f t="shared" si="93"/>
        <v>325000</v>
      </c>
      <c r="F269" s="632">
        <f t="shared" si="80"/>
        <v>264000</v>
      </c>
      <c r="G269" s="632">
        <f t="shared" si="80"/>
        <v>126000</v>
      </c>
      <c r="H269" s="632">
        <f t="shared" si="81"/>
        <v>390000</v>
      </c>
      <c r="I269" s="632">
        <f t="shared" si="89"/>
        <v>264000</v>
      </c>
      <c r="J269" s="632">
        <f t="shared" si="90"/>
        <v>251000</v>
      </c>
      <c r="K269" s="632">
        <f t="shared" si="91"/>
        <v>515000</v>
      </c>
      <c r="L269" s="632">
        <f t="shared" si="82"/>
        <v>264000</v>
      </c>
      <c r="M269" s="632">
        <f t="shared" si="94"/>
        <v>416000</v>
      </c>
      <c r="N269" s="633">
        <f t="shared" si="84"/>
        <v>680000</v>
      </c>
      <c r="P269">
        <v>139</v>
      </c>
      <c r="Q269">
        <v>27</v>
      </c>
      <c r="R269">
        <v>2.5</v>
      </c>
      <c r="S269" s="635">
        <f t="shared" si="92"/>
        <v>125000</v>
      </c>
      <c r="T269" s="635">
        <f t="shared" si="78"/>
        <v>165000</v>
      </c>
      <c r="U269" s="635">
        <f t="shared" si="79"/>
        <v>207500</v>
      </c>
    </row>
    <row r="270" spans="1:21">
      <c r="A270" s="370"/>
      <c r="B270" s="57" t="s">
        <v>1620</v>
      </c>
      <c r="C270" s="52">
        <v>220000</v>
      </c>
      <c r="D270" s="91">
        <v>105000</v>
      </c>
      <c r="E270" s="55">
        <f t="shared" si="93"/>
        <v>325000</v>
      </c>
      <c r="F270" s="632">
        <f t="shared" ref="F270:G333" si="95">C270*1.2</f>
        <v>264000</v>
      </c>
      <c r="G270" s="632">
        <f t="shared" si="95"/>
        <v>126000</v>
      </c>
      <c r="H270" s="632">
        <f t="shared" si="81"/>
        <v>390000</v>
      </c>
      <c r="I270" s="632">
        <f t="shared" si="89"/>
        <v>264000</v>
      </c>
      <c r="J270" s="632">
        <f t="shared" si="90"/>
        <v>251000</v>
      </c>
      <c r="K270" s="632">
        <f t="shared" si="91"/>
        <v>515000</v>
      </c>
      <c r="L270" s="632">
        <f t="shared" si="82"/>
        <v>264000</v>
      </c>
      <c r="M270" s="632">
        <f t="shared" si="94"/>
        <v>416000</v>
      </c>
      <c r="N270" s="633">
        <f t="shared" si="84"/>
        <v>680000</v>
      </c>
      <c r="P270">
        <v>139</v>
      </c>
      <c r="Q270">
        <v>27</v>
      </c>
      <c r="R270">
        <v>2.5</v>
      </c>
      <c r="S270" s="635">
        <f t="shared" si="92"/>
        <v>125000</v>
      </c>
      <c r="T270" s="635">
        <f t="shared" si="78"/>
        <v>165000</v>
      </c>
      <c r="U270" s="635">
        <f t="shared" si="79"/>
        <v>207500</v>
      </c>
    </row>
    <row r="271" spans="1:21">
      <c r="A271" s="370">
        <v>6</v>
      </c>
      <c r="B271" s="57" t="s">
        <v>1621</v>
      </c>
      <c r="C271" s="52">
        <v>200000</v>
      </c>
      <c r="D271" s="91">
        <v>125000</v>
      </c>
      <c r="E271" s="55">
        <f t="shared" si="93"/>
        <v>325000</v>
      </c>
      <c r="F271" s="632">
        <f t="shared" si="95"/>
        <v>240000</v>
      </c>
      <c r="G271" s="632">
        <f t="shared" si="95"/>
        <v>150000</v>
      </c>
      <c r="H271" s="632">
        <f t="shared" si="81"/>
        <v>390000</v>
      </c>
      <c r="I271" s="632">
        <f t="shared" si="89"/>
        <v>240000</v>
      </c>
      <c r="J271" s="632">
        <f t="shared" si="90"/>
        <v>250000</v>
      </c>
      <c r="K271" s="632">
        <f t="shared" si="91"/>
        <v>490000</v>
      </c>
      <c r="L271" s="632">
        <f t="shared" si="82"/>
        <v>240000</v>
      </c>
      <c r="M271" s="632">
        <f t="shared" si="94"/>
        <v>382000</v>
      </c>
      <c r="N271" s="633">
        <f t="shared" si="84"/>
        <v>622000</v>
      </c>
      <c r="P271">
        <v>120</v>
      </c>
      <c r="Q271">
        <v>24</v>
      </c>
      <c r="R271">
        <v>2</v>
      </c>
      <c r="S271" s="635">
        <f t="shared" si="92"/>
        <v>100000</v>
      </c>
      <c r="T271" s="635">
        <f t="shared" ref="T271:T334" si="96">R271*66000</f>
        <v>132000</v>
      </c>
      <c r="U271" s="635">
        <f t="shared" ref="U271:U334" si="97">R271*83000</f>
        <v>166000</v>
      </c>
    </row>
    <row r="272" spans="1:21">
      <c r="A272" s="370">
        <v>7</v>
      </c>
      <c r="B272" s="57" t="s">
        <v>1588</v>
      </c>
      <c r="C272" s="52">
        <v>200000</v>
      </c>
      <c r="D272" s="91">
        <v>125000</v>
      </c>
      <c r="E272" s="55">
        <f t="shared" si="93"/>
        <v>325000</v>
      </c>
      <c r="F272" s="632">
        <f t="shared" si="95"/>
        <v>240000</v>
      </c>
      <c r="G272" s="632">
        <f t="shared" si="95"/>
        <v>150000</v>
      </c>
      <c r="H272" s="632">
        <f t="shared" si="81"/>
        <v>390000</v>
      </c>
      <c r="I272" s="632">
        <f t="shared" si="89"/>
        <v>240000</v>
      </c>
      <c r="J272" s="632">
        <f t="shared" si="90"/>
        <v>250000</v>
      </c>
      <c r="K272" s="632">
        <f t="shared" si="91"/>
        <v>490000</v>
      </c>
      <c r="L272" s="632">
        <f t="shared" si="82"/>
        <v>240000</v>
      </c>
      <c r="M272" s="632">
        <f t="shared" si="94"/>
        <v>382000</v>
      </c>
      <c r="N272" s="633">
        <f t="shared" si="84"/>
        <v>622000</v>
      </c>
      <c r="P272">
        <v>128</v>
      </c>
      <c r="Q272">
        <v>25</v>
      </c>
      <c r="R272">
        <v>2</v>
      </c>
      <c r="S272" s="635">
        <f t="shared" si="92"/>
        <v>100000</v>
      </c>
      <c r="T272" s="635">
        <f t="shared" si="96"/>
        <v>132000</v>
      </c>
      <c r="U272" s="635">
        <f t="shared" si="97"/>
        <v>166000</v>
      </c>
    </row>
    <row r="273" spans="1:21">
      <c r="A273" s="370"/>
      <c r="B273" s="57" t="s">
        <v>1622</v>
      </c>
      <c r="C273" s="52">
        <v>210000</v>
      </c>
      <c r="D273" s="91">
        <v>115000</v>
      </c>
      <c r="E273" s="55">
        <f t="shared" si="93"/>
        <v>325000</v>
      </c>
      <c r="F273" s="632">
        <f t="shared" si="95"/>
        <v>252000</v>
      </c>
      <c r="G273" s="632">
        <f t="shared" si="95"/>
        <v>138000</v>
      </c>
      <c r="H273" s="632">
        <f t="shared" ref="H273:H336" si="98">+E273*1.2</f>
        <v>390000</v>
      </c>
      <c r="I273" s="632">
        <f t="shared" si="89"/>
        <v>252000</v>
      </c>
      <c r="J273" s="632">
        <f t="shared" si="90"/>
        <v>263000</v>
      </c>
      <c r="K273" s="632">
        <f t="shared" si="91"/>
        <v>515000</v>
      </c>
      <c r="L273" s="632">
        <f t="shared" ref="L273:L336" si="99">C273*1.2</f>
        <v>252000</v>
      </c>
      <c r="M273" s="632">
        <f t="shared" si="94"/>
        <v>428000</v>
      </c>
      <c r="N273" s="633">
        <f t="shared" ref="N273:N336" si="100">+L273+M273</f>
        <v>680000</v>
      </c>
      <c r="P273">
        <v>136</v>
      </c>
      <c r="Q273">
        <v>27</v>
      </c>
      <c r="R273">
        <v>2.5</v>
      </c>
      <c r="S273" s="635">
        <f t="shared" si="92"/>
        <v>125000</v>
      </c>
      <c r="T273" s="635">
        <f t="shared" si="96"/>
        <v>165000</v>
      </c>
      <c r="U273" s="635">
        <f t="shared" si="97"/>
        <v>207500</v>
      </c>
    </row>
    <row r="274" spans="1:21">
      <c r="A274" s="370"/>
      <c r="B274" s="57" t="s">
        <v>1623</v>
      </c>
      <c r="C274" s="52">
        <v>210000</v>
      </c>
      <c r="D274" s="91">
        <v>115000</v>
      </c>
      <c r="E274" s="55">
        <f t="shared" si="93"/>
        <v>325000</v>
      </c>
      <c r="F274" s="632">
        <f t="shared" si="95"/>
        <v>252000</v>
      </c>
      <c r="G274" s="632">
        <f t="shared" si="95"/>
        <v>138000</v>
      </c>
      <c r="H274" s="632">
        <f t="shared" si="98"/>
        <v>390000</v>
      </c>
      <c r="I274" s="632">
        <f t="shared" si="89"/>
        <v>252000</v>
      </c>
      <c r="J274" s="632">
        <f t="shared" si="90"/>
        <v>263000</v>
      </c>
      <c r="K274" s="632">
        <f t="shared" si="91"/>
        <v>515000</v>
      </c>
      <c r="L274" s="632">
        <f t="shared" si="99"/>
        <v>252000</v>
      </c>
      <c r="M274" s="632">
        <f t="shared" si="94"/>
        <v>428000</v>
      </c>
      <c r="N274" s="633">
        <f t="shared" si="100"/>
        <v>680000</v>
      </c>
      <c r="P274">
        <v>136</v>
      </c>
      <c r="Q274">
        <v>27</v>
      </c>
      <c r="R274">
        <v>2.5</v>
      </c>
      <c r="S274" s="635">
        <f t="shared" si="92"/>
        <v>125000</v>
      </c>
      <c r="T274" s="635">
        <f t="shared" si="96"/>
        <v>165000</v>
      </c>
      <c r="U274" s="635">
        <f t="shared" si="97"/>
        <v>207500</v>
      </c>
    </row>
    <row r="275" spans="1:21">
      <c r="A275" s="370">
        <v>8</v>
      </c>
      <c r="B275" s="57" t="s">
        <v>1624</v>
      </c>
      <c r="C275" s="52">
        <v>210000</v>
      </c>
      <c r="D275" s="91">
        <v>115000</v>
      </c>
      <c r="E275" s="55">
        <f t="shared" si="93"/>
        <v>325000</v>
      </c>
      <c r="F275" s="632">
        <f t="shared" si="95"/>
        <v>252000</v>
      </c>
      <c r="G275" s="632">
        <f t="shared" si="95"/>
        <v>138000</v>
      </c>
      <c r="H275" s="632">
        <f t="shared" si="98"/>
        <v>390000</v>
      </c>
      <c r="I275" s="632">
        <f t="shared" si="89"/>
        <v>252000</v>
      </c>
      <c r="J275" s="632">
        <f t="shared" si="90"/>
        <v>238000</v>
      </c>
      <c r="K275" s="632">
        <f t="shared" si="91"/>
        <v>490000</v>
      </c>
      <c r="L275" s="632">
        <f t="shared" si="99"/>
        <v>252000</v>
      </c>
      <c r="M275" s="632">
        <f t="shared" si="94"/>
        <v>370000</v>
      </c>
      <c r="N275" s="633">
        <f t="shared" si="100"/>
        <v>622000</v>
      </c>
      <c r="P275">
        <v>124</v>
      </c>
      <c r="Q275">
        <v>24</v>
      </c>
      <c r="R275">
        <v>2</v>
      </c>
      <c r="S275" s="635">
        <f t="shared" si="92"/>
        <v>100000</v>
      </c>
      <c r="T275" s="635">
        <f t="shared" si="96"/>
        <v>132000</v>
      </c>
      <c r="U275" s="635">
        <f t="shared" si="97"/>
        <v>166000</v>
      </c>
    </row>
    <row r="276" spans="1:21">
      <c r="A276" s="370">
        <v>9</v>
      </c>
      <c r="B276" s="57" t="s">
        <v>1625</v>
      </c>
      <c r="C276" s="52">
        <v>185000</v>
      </c>
      <c r="D276" s="91">
        <v>115000</v>
      </c>
      <c r="E276" s="55">
        <f t="shared" si="93"/>
        <v>300000</v>
      </c>
      <c r="F276" s="632">
        <f t="shared" si="95"/>
        <v>222000</v>
      </c>
      <c r="G276" s="632">
        <f t="shared" si="95"/>
        <v>138000</v>
      </c>
      <c r="H276" s="632">
        <f t="shared" si="98"/>
        <v>360000</v>
      </c>
      <c r="I276" s="632">
        <f t="shared" si="89"/>
        <v>222000</v>
      </c>
      <c r="J276" s="632">
        <f t="shared" si="90"/>
        <v>238000</v>
      </c>
      <c r="K276" s="632">
        <f t="shared" si="91"/>
        <v>460000</v>
      </c>
      <c r="L276" s="632">
        <f t="shared" si="99"/>
        <v>222000</v>
      </c>
      <c r="M276" s="632">
        <f t="shared" si="94"/>
        <v>370000</v>
      </c>
      <c r="N276" s="633">
        <f t="shared" si="100"/>
        <v>592000</v>
      </c>
      <c r="P276">
        <v>116</v>
      </c>
      <c r="Q276">
        <v>23</v>
      </c>
      <c r="R276">
        <v>2</v>
      </c>
      <c r="S276" s="635">
        <f t="shared" si="92"/>
        <v>100000</v>
      </c>
      <c r="T276" s="635">
        <f t="shared" si="96"/>
        <v>132000</v>
      </c>
      <c r="U276" s="635">
        <f t="shared" si="97"/>
        <v>166000</v>
      </c>
    </row>
    <row r="277" spans="1:21">
      <c r="A277" s="370">
        <v>10</v>
      </c>
      <c r="B277" s="57" t="s">
        <v>1626</v>
      </c>
      <c r="C277" s="52">
        <v>165000</v>
      </c>
      <c r="D277" s="91">
        <v>135000</v>
      </c>
      <c r="E277" s="55">
        <f t="shared" si="93"/>
        <v>300000</v>
      </c>
      <c r="F277" s="632">
        <f t="shared" si="95"/>
        <v>198000</v>
      </c>
      <c r="G277" s="632">
        <f t="shared" si="95"/>
        <v>162000</v>
      </c>
      <c r="H277" s="632">
        <f t="shared" si="98"/>
        <v>360000</v>
      </c>
      <c r="I277" s="632">
        <f t="shared" si="89"/>
        <v>198000</v>
      </c>
      <c r="J277" s="632">
        <f t="shared" si="90"/>
        <v>262000</v>
      </c>
      <c r="K277" s="632">
        <f t="shared" si="91"/>
        <v>460000</v>
      </c>
      <c r="L277" s="632">
        <f t="shared" si="99"/>
        <v>198000</v>
      </c>
      <c r="M277" s="632">
        <f t="shared" si="94"/>
        <v>394000</v>
      </c>
      <c r="N277" s="633">
        <f t="shared" si="100"/>
        <v>592000</v>
      </c>
      <c r="P277">
        <v>100</v>
      </c>
      <c r="Q277">
        <v>23</v>
      </c>
      <c r="R277">
        <v>2</v>
      </c>
      <c r="S277" s="635">
        <f t="shared" si="92"/>
        <v>100000</v>
      </c>
      <c r="T277" s="635">
        <f t="shared" si="96"/>
        <v>132000</v>
      </c>
      <c r="U277" s="635">
        <f t="shared" si="97"/>
        <v>166000</v>
      </c>
    </row>
    <row r="278" spans="1:21">
      <c r="A278" s="370"/>
      <c r="B278" s="57"/>
      <c r="C278" s="52"/>
      <c r="D278" s="91"/>
      <c r="E278" s="55"/>
      <c r="F278" s="632"/>
      <c r="G278" s="632"/>
      <c r="H278" s="632"/>
      <c r="I278" s="632"/>
      <c r="J278" s="632"/>
      <c r="K278" s="632"/>
      <c r="L278" s="632"/>
      <c r="M278" s="632"/>
      <c r="N278" s="633"/>
      <c r="S278" s="635"/>
      <c r="T278" s="635">
        <f t="shared" si="96"/>
        <v>0</v>
      </c>
      <c r="U278" s="635">
        <f t="shared" si="97"/>
        <v>0</v>
      </c>
    </row>
    <row r="279" spans="1:21">
      <c r="A279" s="368" t="s">
        <v>111</v>
      </c>
      <c r="B279" s="63" t="s">
        <v>1627</v>
      </c>
      <c r="C279" s="52"/>
      <c r="D279" s="91"/>
      <c r="E279" s="55"/>
      <c r="F279" s="632"/>
      <c r="G279" s="632"/>
      <c r="H279" s="632"/>
      <c r="I279" s="632"/>
      <c r="J279" s="632"/>
      <c r="K279" s="632"/>
      <c r="L279" s="632"/>
      <c r="M279" s="632"/>
      <c r="N279" s="633"/>
      <c r="S279" s="635"/>
      <c r="T279" s="635">
        <f t="shared" si="96"/>
        <v>0</v>
      </c>
      <c r="U279" s="635">
        <f t="shared" si="97"/>
        <v>0</v>
      </c>
    </row>
    <row r="280" spans="1:21">
      <c r="A280" s="370">
        <v>1</v>
      </c>
      <c r="B280" s="57" t="s">
        <v>1628</v>
      </c>
      <c r="C280" s="52">
        <v>200000</v>
      </c>
      <c r="D280" s="91">
        <v>125000</v>
      </c>
      <c r="E280" s="55">
        <f t="shared" si="93"/>
        <v>325000</v>
      </c>
      <c r="F280" s="632">
        <f t="shared" si="95"/>
        <v>240000</v>
      </c>
      <c r="G280" s="632">
        <f t="shared" si="95"/>
        <v>150000</v>
      </c>
      <c r="H280" s="632">
        <f t="shared" si="98"/>
        <v>390000</v>
      </c>
      <c r="I280" s="632">
        <f t="shared" si="89"/>
        <v>240000</v>
      </c>
      <c r="J280" s="632">
        <f t="shared" si="90"/>
        <v>250000</v>
      </c>
      <c r="K280" s="632">
        <f t="shared" si="91"/>
        <v>490000</v>
      </c>
      <c r="L280" s="632">
        <f t="shared" si="99"/>
        <v>240000</v>
      </c>
      <c r="M280" s="632">
        <f t="shared" ref="M280:M294" si="101">G280+R280*66000++R280*50000</f>
        <v>382000</v>
      </c>
      <c r="N280" s="633">
        <f t="shared" si="100"/>
        <v>622000</v>
      </c>
      <c r="P280">
        <v>120</v>
      </c>
      <c r="Q280">
        <v>24</v>
      </c>
      <c r="R280">
        <v>2</v>
      </c>
      <c r="S280" s="635">
        <f t="shared" si="92"/>
        <v>100000</v>
      </c>
      <c r="T280" s="635">
        <f t="shared" si="96"/>
        <v>132000</v>
      </c>
      <c r="U280" s="635">
        <f t="shared" si="97"/>
        <v>166000</v>
      </c>
    </row>
    <row r="281" spans="1:21">
      <c r="A281" s="370">
        <v>2</v>
      </c>
      <c r="B281" s="57" t="s">
        <v>1629</v>
      </c>
      <c r="C281" s="52">
        <v>200000</v>
      </c>
      <c r="D281" s="91">
        <v>125000</v>
      </c>
      <c r="E281" s="55">
        <f t="shared" si="93"/>
        <v>325000</v>
      </c>
      <c r="F281" s="632">
        <f t="shared" si="95"/>
        <v>240000</v>
      </c>
      <c r="G281" s="632">
        <f t="shared" si="95"/>
        <v>150000</v>
      </c>
      <c r="H281" s="632">
        <f t="shared" si="98"/>
        <v>390000</v>
      </c>
      <c r="I281" s="632">
        <f t="shared" si="89"/>
        <v>240000</v>
      </c>
      <c r="J281" s="632">
        <f t="shared" si="90"/>
        <v>250000</v>
      </c>
      <c r="K281" s="632">
        <f t="shared" si="91"/>
        <v>490000</v>
      </c>
      <c r="L281" s="632">
        <f t="shared" si="99"/>
        <v>240000</v>
      </c>
      <c r="M281" s="632">
        <f t="shared" si="101"/>
        <v>382000</v>
      </c>
      <c r="N281" s="633">
        <f t="shared" si="100"/>
        <v>622000</v>
      </c>
      <c r="P281">
        <v>120</v>
      </c>
      <c r="Q281">
        <v>24</v>
      </c>
      <c r="R281">
        <v>2</v>
      </c>
      <c r="S281" s="635">
        <f t="shared" si="92"/>
        <v>100000</v>
      </c>
      <c r="T281" s="635">
        <f t="shared" si="96"/>
        <v>132000</v>
      </c>
      <c r="U281" s="635">
        <f t="shared" si="97"/>
        <v>166000</v>
      </c>
    </row>
    <row r="282" spans="1:21">
      <c r="A282" s="370">
        <v>3</v>
      </c>
      <c r="B282" s="57" t="s">
        <v>1630</v>
      </c>
      <c r="C282" s="52">
        <v>200000</v>
      </c>
      <c r="D282" s="91">
        <v>125000</v>
      </c>
      <c r="E282" s="55">
        <f t="shared" si="93"/>
        <v>325000</v>
      </c>
      <c r="F282" s="632">
        <f t="shared" si="95"/>
        <v>240000</v>
      </c>
      <c r="G282" s="632">
        <f t="shared" si="95"/>
        <v>150000</v>
      </c>
      <c r="H282" s="632">
        <f t="shared" si="98"/>
        <v>390000</v>
      </c>
      <c r="I282" s="632">
        <f t="shared" si="89"/>
        <v>240000</v>
      </c>
      <c r="J282" s="632">
        <f t="shared" si="90"/>
        <v>275000</v>
      </c>
      <c r="K282" s="632">
        <f t="shared" si="91"/>
        <v>515000</v>
      </c>
      <c r="L282" s="632">
        <f t="shared" si="99"/>
        <v>240000</v>
      </c>
      <c r="M282" s="632">
        <f t="shared" si="101"/>
        <v>440000</v>
      </c>
      <c r="N282" s="633">
        <f t="shared" si="100"/>
        <v>680000</v>
      </c>
      <c r="P282">
        <v>130</v>
      </c>
      <c r="Q282">
        <v>26</v>
      </c>
      <c r="R282">
        <v>2.5</v>
      </c>
      <c r="S282" s="635">
        <f t="shared" si="92"/>
        <v>125000</v>
      </c>
      <c r="T282" s="635">
        <f t="shared" si="96"/>
        <v>165000</v>
      </c>
      <c r="U282" s="635">
        <f t="shared" si="97"/>
        <v>207500</v>
      </c>
    </row>
    <row r="283" spans="1:21">
      <c r="A283" s="370">
        <v>4</v>
      </c>
      <c r="B283" s="57" t="s">
        <v>1631</v>
      </c>
      <c r="C283" s="52">
        <v>225000</v>
      </c>
      <c r="D283" s="91">
        <v>125000</v>
      </c>
      <c r="E283" s="55">
        <f t="shared" si="93"/>
        <v>350000</v>
      </c>
      <c r="F283" s="632">
        <f t="shared" si="95"/>
        <v>270000</v>
      </c>
      <c r="G283" s="632">
        <f t="shared" si="95"/>
        <v>150000</v>
      </c>
      <c r="H283" s="632">
        <f t="shared" si="98"/>
        <v>420000</v>
      </c>
      <c r="I283" s="632">
        <f t="shared" si="89"/>
        <v>270000</v>
      </c>
      <c r="J283" s="632">
        <f t="shared" si="90"/>
        <v>275000</v>
      </c>
      <c r="K283" s="632">
        <f t="shared" si="91"/>
        <v>545000</v>
      </c>
      <c r="L283" s="632">
        <f t="shared" si="99"/>
        <v>270000</v>
      </c>
      <c r="M283" s="632">
        <f t="shared" si="101"/>
        <v>440000</v>
      </c>
      <c r="N283" s="633">
        <f t="shared" si="100"/>
        <v>710000</v>
      </c>
      <c r="P283">
        <v>146</v>
      </c>
      <c r="Q283">
        <v>29</v>
      </c>
      <c r="R283">
        <v>2.5</v>
      </c>
      <c r="S283" s="635">
        <f t="shared" si="92"/>
        <v>125000</v>
      </c>
      <c r="T283" s="635">
        <f t="shared" si="96"/>
        <v>165000</v>
      </c>
      <c r="U283" s="635">
        <f t="shared" si="97"/>
        <v>207500</v>
      </c>
    </row>
    <row r="284" spans="1:21">
      <c r="A284" s="370"/>
      <c r="B284" s="57" t="s">
        <v>1632</v>
      </c>
      <c r="C284" s="52">
        <v>225000</v>
      </c>
      <c r="D284" s="91">
        <v>125000</v>
      </c>
      <c r="E284" s="55">
        <f t="shared" si="93"/>
        <v>350000</v>
      </c>
      <c r="F284" s="632">
        <f t="shared" si="95"/>
        <v>270000</v>
      </c>
      <c r="G284" s="632">
        <f t="shared" si="95"/>
        <v>150000</v>
      </c>
      <c r="H284" s="632">
        <f t="shared" si="98"/>
        <v>420000</v>
      </c>
      <c r="I284" s="632">
        <f t="shared" si="89"/>
        <v>270000</v>
      </c>
      <c r="J284" s="632">
        <f t="shared" si="90"/>
        <v>275000</v>
      </c>
      <c r="K284" s="632">
        <f t="shared" si="91"/>
        <v>545000</v>
      </c>
      <c r="L284" s="632">
        <f t="shared" si="99"/>
        <v>270000</v>
      </c>
      <c r="M284" s="632">
        <f t="shared" si="101"/>
        <v>440000</v>
      </c>
      <c r="N284" s="633">
        <f t="shared" si="100"/>
        <v>710000</v>
      </c>
      <c r="P284">
        <v>150</v>
      </c>
      <c r="Q284">
        <v>30</v>
      </c>
      <c r="R284">
        <v>2.5</v>
      </c>
      <c r="S284" s="635">
        <f t="shared" si="92"/>
        <v>125000</v>
      </c>
      <c r="T284" s="635">
        <f t="shared" si="96"/>
        <v>165000</v>
      </c>
      <c r="U284" s="635">
        <f t="shared" si="97"/>
        <v>207500</v>
      </c>
    </row>
    <row r="285" spans="1:21">
      <c r="A285" s="370"/>
      <c r="B285" s="57" t="s">
        <v>1633</v>
      </c>
      <c r="C285" s="52">
        <v>225000</v>
      </c>
      <c r="D285" s="91">
        <v>125000</v>
      </c>
      <c r="E285" s="55">
        <f t="shared" si="93"/>
        <v>350000</v>
      </c>
      <c r="F285" s="632">
        <f t="shared" si="95"/>
        <v>270000</v>
      </c>
      <c r="G285" s="632">
        <f t="shared" si="95"/>
        <v>150000</v>
      </c>
      <c r="H285" s="632">
        <f t="shared" si="98"/>
        <v>420000</v>
      </c>
      <c r="I285" s="632">
        <f t="shared" si="89"/>
        <v>270000</v>
      </c>
      <c r="J285" s="632">
        <f t="shared" si="90"/>
        <v>275000</v>
      </c>
      <c r="K285" s="632">
        <f t="shared" si="91"/>
        <v>545000</v>
      </c>
      <c r="L285" s="632">
        <f t="shared" si="99"/>
        <v>270000</v>
      </c>
      <c r="M285" s="632">
        <f t="shared" si="101"/>
        <v>440000</v>
      </c>
      <c r="N285" s="633">
        <f t="shared" si="100"/>
        <v>710000</v>
      </c>
      <c r="P285">
        <v>146</v>
      </c>
      <c r="Q285">
        <v>29</v>
      </c>
      <c r="R285">
        <v>2.5</v>
      </c>
      <c r="S285" s="635">
        <f t="shared" si="92"/>
        <v>125000</v>
      </c>
      <c r="T285" s="635">
        <f t="shared" si="96"/>
        <v>165000</v>
      </c>
      <c r="U285" s="635">
        <f t="shared" si="97"/>
        <v>207500</v>
      </c>
    </row>
    <row r="286" spans="1:21">
      <c r="A286" s="370">
        <v>5</v>
      </c>
      <c r="B286" s="57" t="s">
        <v>1634</v>
      </c>
      <c r="C286" s="52">
        <v>225000</v>
      </c>
      <c r="D286" s="91">
        <v>125000</v>
      </c>
      <c r="E286" s="55">
        <f t="shared" si="93"/>
        <v>350000</v>
      </c>
      <c r="F286" s="632">
        <f t="shared" si="95"/>
        <v>270000</v>
      </c>
      <c r="G286" s="632">
        <f t="shared" si="95"/>
        <v>150000</v>
      </c>
      <c r="H286" s="632">
        <f t="shared" si="98"/>
        <v>420000</v>
      </c>
      <c r="I286" s="632">
        <f t="shared" si="89"/>
        <v>270000</v>
      </c>
      <c r="J286" s="632">
        <f t="shared" si="90"/>
        <v>275000</v>
      </c>
      <c r="K286" s="632">
        <f t="shared" si="91"/>
        <v>545000</v>
      </c>
      <c r="L286" s="632">
        <f t="shared" si="99"/>
        <v>270000</v>
      </c>
      <c r="M286" s="632">
        <f t="shared" si="101"/>
        <v>440000</v>
      </c>
      <c r="N286" s="633">
        <f t="shared" si="100"/>
        <v>710000</v>
      </c>
      <c r="P286">
        <v>142</v>
      </c>
      <c r="Q286">
        <v>28</v>
      </c>
      <c r="R286">
        <v>2.5</v>
      </c>
      <c r="S286" s="635">
        <f t="shared" si="92"/>
        <v>125000</v>
      </c>
      <c r="T286" s="635">
        <f t="shared" si="96"/>
        <v>165000</v>
      </c>
      <c r="U286" s="635">
        <f t="shared" si="97"/>
        <v>207500</v>
      </c>
    </row>
    <row r="287" spans="1:21">
      <c r="A287" s="370"/>
      <c r="B287" s="57" t="s">
        <v>1635</v>
      </c>
      <c r="C287" s="52">
        <v>225000</v>
      </c>
      <c r="D287" s="91">
        <v>125000</v>
      </c>
      <c r="E287" s="55">
        <f t="shared" si="93"/>
        <v>350000</v>
      </c>
      <c r="F287" s="632">
        <f t="shared" si="95"/>
        <v>270000</v>
      </c>
      <c r="G287" s="632">
        <f t="shared" si="95"/>
        <v>150000</v>
      </c>
      <c r="H287" s="632">
        <f t="shared" si="98"/>
        <v>420000</v>
      </c>
      <c r="I287" s="632">
        <f t="shared" si="89"/>
        <v>270000</v>
      </c>
      <c r="J287" s="632">
        <f t="shared" si="90"/>
        <v>275000</v>
      </c>
      <c r="K287" s="632">
        <f t="shared" si="91"/>
        <v>545000</v>
      </c>
      <c r="L287" s="632">
        <f t="shared" si="99"/>
        <v>270000</v>
      </c>
      <c r="M287" s="632">
        <f t="shared" si="101"/>
        <v>440000</v>
      </c>
      <c r="N287" s="633">
        <f t="shared" si="100"/>
        <v>710000</v>
      </c>
      <c r="P287">
        <v>150</v>
      </c>
      <c r="Q287">
        <v>30</v>
      </c>
      <c r="R287">
        <v>2.5</v>
      </c>
      <c r="S287" s="635">
        <f t="shared" si="92"/>
        <v>125000</v>
      </c>
      <c r="T287" s="635">
        <f t="shared" si="96"/>
        <v>165000</v>
      </c>
      <c r="U287" s="635">
        <f t="shared" si="97"/>
        <v>207500</v>
      </c>
    </row>
    <row r="288" spans="1:21">
      <c r="A288" s="370">
        <v>6</v>
      </c>
      <c r="B288" s="57" t="s">
        <v>1636</v>
      </c>
      <c r="C288" s="52">
        <v>225000</v>
      </c>
      <c r="D288" s="91">
        <v>125000</v>
      </c>
      <c r="E288" s="55">
        <f t="shared" si="93"/>
        <v>350000</v>
      </c>
      <c r="F288" s="632">
        <f t="shared" si="95"/>
        <v>270000</v>
      </c>
      <c r="G288" s="632">
        <f t="shared" si="95"/>
        <v>150000</v>
      </c>
      <c r="H288" s="632">
        <f t="shared" si="98"/>
        <v>420000</v>
      </c>
      <c r="I288" s="632">
        <f t="shared" si="89"/>
        <v>270000</v>
      </c>
      <c r="J288" s="632">
        <f t="shared" si="90"/>
        <v>275000</v>
      </c>
      <c r="K288" s="632">
        <f t="shared" si="91"/>
        <v>545000</v>
      </c>
      <c r="L288" s="632">
        <f t="shared" si="99"/>
        <v>270000</v>
      </c>
      <c r="M288" s="632">
        <f t="shared" si="101"/>
        <v>440000</v>
      </c>
      <c r="N288" s="633">
        <f t="shared" si="100"/>
        <v>710000</v>
      </c>
      <c r="P288">
        <v>140</v>
      </c>
      <c r="Q288">
        <v>28</v>
      </c>
      <c r="R288">
        <v>2.5</v>
      </c>
      <c r="S288" s="635">
        <f t="shared" si="92"/>
        <v>125000</v>
      </c>
      <c r="T288" s="635">
        <f t="shared" si="96"/>
        <v>165000</v>
      </c>
      <c r="U288" s="635">
        <f t="shared" si="97"/>
        <v>207500</v>
      </c>
    </row>
    <row r="289" spans="1:21">
      <c r="A289" s="370">
        <v>7</v>
      </c>
      <c r="B289" s="57" t="s">
        <v>1637</v>
      </c>
      <c r="C289" s="52">
        <v>225000</v>
      </c>
      <c r="D289" s="91">
        <v>125000</v>
      </c>
      <c r="E289" s="55">
        <f t="shared" si="93"/>
        <v>350000</v>
      </c>
      <c r="F289" s="632">
        <f t="shared" si="95"/>
        <v>270000</v>
      </c>
      <c r="G289" s="632">
        <f t="shared" si="95"/>
        <v>150000</v>
      </c>
      <c r="H289" s="632">
        <f t="shared" si="98"/>
        <v>420000</v>
      </c>
      <c r="I289" s="632">
        <f t="shared" si="89"/>
        <v>270000</v>
      </c>
      <c r="J289" s="632">
        <f t="shared" si="90"/>
        <v>275000</v>
      </c>
      <c r="K289" s="632">
        <f t="shared" si="91"/>
        <v>545000</v>
      </c>
      <c r="L289" s="632">
        <f t="shared" si="99"/>
        <v>270000</v>
      </c>
      <c r="M289" s="632">
        <f t="shared" si="101"/>
        <v>440000</v>
      </c>
      <c r="N289" s="633">
        <f t="shared" si="100"/>
        <v>710000</v>
      </c>
      <c r="P289">
        <v>140</v>
      </c>
      <c r="Q289">
        <v>28</v>
      </c>
      <c r="R289">
        <v>2.5</v>
      </c>
      <c r="S289" s="635">
        <f t="shared" si="92"/>
        <v>125000</v>
      </c>
      <c r="T289" s="635">
        <f t="shared" si="96"/>
        <v>165000</v>
      </c>
      <c r="U289" s="635">
        <f t="shared" si="97"/>
        <v>207500</v>
      </c>
    </row>
    <row r="290" spans="1:21">
      <c r="A290" s="370">
        <v>8</v>
      </c>
      <c r="B290" s="57" t="s">
        <v>1638</v>
      </c>
      <c r="C290" s="52">
        <v>225000</v>
      </c>
      <c r="D290" s="91">
        <v>125000</v>
      </c>
      <c r="E290" s="55">
        <f t="shared" si="93"/>
        <v>350000</v>
      </c>
      <c r="F290" s="632">
        <f t="shared" si="95"/>
        <v>270000</v>
      </c>
      <c r="G290" s="632">
        <f t="shared" si="95"/>
        <v>150000</v>
      </c>
      <c r="H290" s="632">
        <f t="shared" si="98"/>
        <v>420000</v>
      </c>
      <c r="I290" s="632">
        <f t="shared" si="89"/>
        <v>270000</v>
      </c>
      <c r="J290" s="632">
        <f t="shared" si="90"/>
        <v>275000</v>
      </c>
      <c r="K290" s="632">
        <f t="shared" si="91"/>
        <v>545000</v>
      </c>
      <c r="L290" s="632">
        <f t="shared" si="99"/>
        <v>270000</v>
      </c>
      <c r="M290" s="632">
        <f t="shared" si="101"/>
        <v>440000</v>
      </c>
      <c r="N290" s="633">
        <f t="shared" si="100"/>
        <v>710000</v>
      </c>
      <c r="P290">
        <v>136</v>
      </c>
      <c r="Q290">
        <v>27</v>
      </c>
      <c r="R290">
        <v>2.5</v>
      </c>
      <c r="S290" s="635">
        <f t="shared" si="92"/>
        <v>125000</v>
      </c>
      <c r="T290" s="635">
        <f t="shared" si="96"/>
        <v>165000</v>
      </c>
      <c r="U290" s="635">
        <f t="shared" si="97"/>
        <v>207500</v>
      </c>
    </row>
    <row r="291" spans="1:21">
      <c r="A291" s="370"/>
      <c r="B291" s="57" t="s">
        <v>1639</v>
      </c>
      <c r="C291" s="52">
        <v>225000</v>
      </c>
      <c r="D291" s="91">
        <v>125000</v>
      </c>
      <c r="E291" s="55">
        <f t="shared" si="93"/>
        <v>350000</v>
      </c>
      <c r="F291" s="632">
        <f t="shared" si="95"/>
        <v>270000</v>
      </c>
      <c r="G291" s="632">
        <f t="shared" si="95"/>
        <v>150000</v>
      </c>
      <c r="H291" s="632">
        <f t="shared" si="98"/>
        <v>420000</v>
      </c>
      <c r="I291" s="632">
        <f t="shared" si="89"/>
        <v>270000</v>
      </c>
      <c r="J291" s="632">
        <f t="shared" si="90"/>
        <v>275000</v>
      </c>
      <c r="K291" s="632">
        <f t="shared" si="91"/>
        <v>545000</v>
      </c>
      <c r="L291" s="632">
        <f t="shared" si="99"/>
        <v>270000</v>
      </c>
      <c r="M291" s="632">
        <f t="shared" si="101"/>
        <v>440000</v>
      </c>
      <c r="N291" s="633">
        <f t="shared" si="100"/>
        <v>710000</v>
      </c>
      <c r="P291">
        <v>142</v>
      </c>
      <c r="Q291">
        <v>28</v>
      </c>
      <c r="R291">
        <v>2.5</v>
      </c>
      <c r="S291" s="635">
        <f t="shared" si="92"/>
        <v>125000</v>
      </c>
      <c r="T291" s="635">
        <f t="shared" si="96"/>
        <v>165000</v>
      </c>
      <c r="U291" s="635">
        <f t="shared" si="97"/>
        <v>207500</v>
      </c>
    </row>
    <row r="292" spans="1:21">
      <c r="A292" s="370"/>
      <c r="B292" s="57" t="s">
        <v>1640</v>
      </c>
      <c r="C292" s="52">
        <v>225000</v>
      </c>
      <c r="D292" s="91">
        <v>125000</v>
      </c>
      <c r="E292" s="55">
        <f t="shared" si="93"/>
        <v>350000</v>
      </c>
      <c r="F292" s="632">
        <f t="shared" si="95"/>
        <v>270000</v>
      </c>
      <c r="G292" s="632">
        <f t="shared" si="95"/>
        <v>150000</v>
      </c>
      <c r="H292" s="632">
        <f t="shared" si="98"/>
        <v>420000</v>
      </c>
      <c r="I292" s="632">
        <f t="shared" si="89"/>
        <v>270000</v>
      </c>
      <c r="J292" s="632">
        <f t="shared" si="90"/>
        <v>275000</v>
      </c>
      <c r="K292" s="632">
        <f t="shared" si="91"/>
        <v>545000</v>
      </c>
      <c r="L292" s="632">
        <f t="shared" si="99"/>
        <v>270000</v>
      </c>
      <c r="M292" s="632">
        <f t="shared" si="101"/>
        <v>440000</v>
      </c>
      <c r="N292" s="633">
        <f t="shared" si="100"/>
        <v>710000</v>
      </c>
      <c r="P292">
        <v>142</v>
      </c>
      <c r="Q292">
        <v>28</v>
      </c>
      <c r="R292">
        <v>2.5</v>
      </c>
      <c r="S292" s="635">
        <f t="shared" si="92"/>
        <v>125000</v>
      </c>
      <c r="T292" s="635">
        <f t="shared" si="96"/>
        <v>165000</v>
      </c>
      <c r="U292" s="635">
        <f t="shared" si="97"/>
        <v>207500</v>
      </c>
    </row>
    <row r="293" spans="1:21">
      <c r="A293" s="370">
        <v>9</v>
      </c>
      <c r="B293" s="57" t="s">
        <v>1641</v>
      </c>
      <c r="C293" s="52">
        <v>225000</v>
      </c>
      <c r="D293" s="91">
        <v>125000</v>
      </c>
      <c r="E293" s="55">
        <f t="shared" si="93"/>
        <v>350000</v>
      </c>
      <c r="F293" s="632">
        <f t="shared" si="95"/>
        <v>270000</v>
      </c>
      <c r="G293" s="632">
        <f t="shared" si="95"/>
        <v>150000</v>
      </c>
      <c r="H293" s="632">
        <f t="shared" si="98"/>
        <v>420000</v>
      </c>
      <c r="I293" s="632">
        <f t="shared" si="89"/>
        <v>270000</v>
      </c>
      <c r="J293" s="632">
        <f t="shared" si="90"/>
        <v>275000</v>
      </c>
      <c r="K293" s="632">
        <f t="shared" si="91"/>
        <v>545000</v>
      </c>
      <c r="L293" s="632">
        <f t="shared" si="99"/>
        <v>270000</v>
      </c>
      <c r="M293" s="632">
        <f t="shared" si="101"/>
        <v>440000</v>
      </c>
      <c r="N293" s="633">
        <f t="shared" si="100"/>
        <v>710000</v>
      </c>
      <c r="P293">
        <v>130</v>
      </c>
      <c r="Q293">
        <v>26</v>
      </c>
      <c r="R293">
        <v>2.5</v>
      </c>
      <c r="S293" s="635">
        <f t="shared" si="92"/>
        <v>125000</v>
      </c>
      <c r="T293" s="635">
        <f t="shared" si="96"/>
        <v>165000</v>
      </c>
      <c r="U293" s="635">
        <f t="shared" si="97"/>
        <v>207500</v>
      </c>
    </row>
    <row r="294" spans="1:21">
      <c r="A294" s="370">
        <v>10</v>
      </c>
      <c r="B294" s="57" t="s">
        <v>1642</v>
      </c>
      <c r="C294" s="52">
        <v>200000</v>
      </c>
      <c r="D294" s="91">
        <v>125000</v>
      </c>
      <c r="E294" s="55">
        <f t="shared" si="93"/>
        <v>325000</v>
      </c>
      <c r="F294" s="632">
        <f t="shared" si="95"/>
        <v>240000</v>
      </c>
      <c r="G294" s="632">
        <f t="shared" si="95"/>
        <v>150000</v>
      </c>
      <c r="H294" s="632">
        <f t="shared" si="98"/>
        <v>390000</v>
      </c>
      <c r="I294" s="632">
        <f t="shared" si="89"/>
        <v>240000</v>
      </c>
      <c r="J294" s="632">
        <f t="shared" si="90"/>
        <v>250000</v>
      </c>
      <c r="K294" s="632">
        <f t="shared" si="91"/>
        <v>490000</v>
      </c>
      <c r="L294" s="632">
        <f t="shared" si="99"/>
        <v>240000</v>
      </c>
      <c r="M294" s="632">
        <f t="shared" si="101"/>
        <v>382000</v>
      </c>
      <c r="N294" s="633">
        <f t="shared" si="100"/>
        <v>622000</v>
      </c>
      <c r="P294">
        <v>125</v>
      </c>
      <c r="Q294">
        <v>25</v>
      </c>
      <c r="R294">
        <v>2</v>
      </c>
      <c r="S294" s="635">
        <f t="shared" si="92"/>
        <v>100000</v>
      </c>
      <c r="T294" s="635">
        <f t="shared" si="96"/>
        <v>132000</v>
      </c>
      <c r="U294" s="635">
        <f t="shared" si="97"/>
        <v>166000</v>
      </c>
    </row>
    <row r="295" spans="1:21">
      <c r="A295" s="370"/>
      <c r="B295" s="57"/>
      <c r="C295" s="52"/>
      <c r="D295" s="91"/>
      <c r="E295" s="55"/>
      <c r="F295" s="632"/>
      <c r="G295" s="632"/>
      <c r="H295" s="632"/>
      <c r="I295" s="632"/>
      <c r="J295" s="632"/>
      <c r="K295" s="632"/>
      <c r="L295" s="632"/>
      <c r="M295" s="632"/>
      <c r="N295" s="633"/>
      <c r="S295" s="635"/>
      <c r="T295" s="635">
        <f t="shared" si="96"/>
        <v>0</v>
      </c>
      <c r="U295" s="635">
        <f t="shared" si="97"/>
        <v>0</v>
      </c>
    </row>
    <row r="296" spans="1:21">
      <c r="A296" s="368" t="s">
        <v>113</v>
      </c>
      <c r="B296" s="63" t="s">
        <v>1643</v>
      </c>
      <c r="C296" s="52"/>
      <c r="D296" s="91"/>
      <c r="E296" s="55"/>
      <c r="F296" s="632"/>
      <c r="G296" s="632"/>
      <c r="H296" s="632"/>
      <c r="I296" s="632"/>
      <c r="J296" s="632"/>
      <c r="K296" s="632"/>
      <c r="L296" s="632"/>
      <c r="M296" s="632"/>
      <c r="N296" s="633"/>
      <c r="S296" s="635"/>
      <c r="T296" s="635">
        <f t="shared" si="96"/>
        <v>0</v>
      </c>
      <c r="U296" s="635">
        <f t="shared" si="97"/>
        <v>0</v>
      </c>
    </row>
    <row r="297" spans="1:21">
      <c r="A297" s="370">
        <v>1</v>
      </c>
      <c r="B297" s="57" t="s">
        <v>1644</v>
      </c>
      <c r="C297" s="52">
        <v>190000</v>
      </c>
      <c r="D297" s="91">
        <v>135000</v>
      </c>
      <c r="E297" s="55">
        <f t="shared" ref="E297:E360" si="102">+C297+D297</f>
        <v>325000</v>
      </c>
      <c r="F297" s="632">
        <f t="shared" si="95"/>
        <v>228000</v>
      </c>
      <c r="G297" s="632">
        <f t="shared" si="95"/>
        <v>162000</v>
      </c>
      <c r="H297" s="632">
        <f t="shared" si="98"/>
        <v>390000</v>
      </c>
      <c r="I297" s="632">
        <f t="shared" si="89"/>
        <v>228000</v>
      </c>
      <c r="J297" s="632">
        <f t="shared" si="90"/>
        <v>262000</v>
      </c>
      <c r="K297" s="632">
        <f t="shared" si="91"/>
        <v>490000</v>
      </c>
      <c r="L297" s="632">
        <f t="shared" si="99"/>
        <v>228000</v>
      </c>
      <c r="M297" s="632">
        <f t="shared" ref="M297:M314" si="103">G297+R297*66000++R297*50000</f>
        <v>394000</v>
      </c>
      <c r="N297" s="633">
        <f t="shared" si="100"/>
        <v>622000</v>
      </c>
      <c r="P297">
        <v>110</v>
      </c>
      <c r="Q297">
        <v>22</v>
      </c>
      <c r="R297">
        <v>2</v>
      </c>
      <c r="S297" s="635">
        <f t="shared" si="92"/>
        <v>100000</v>
      </c>
      <c r="T297" s="635">
        <f t="shared" si="96"/>
        <v>132000</v>
      </c>
      <c r="U297" s="635">
        <f t="shared" si="97"/>
        <v>166000</v>
      </c>
    </row>
    <row r="298" spans="1:21">
      <c r="A298" s="370"/>
      <c r="B298" s="57" t="s">
        <v>1645</v>
      </c>
      <c r="C298" s="52">
        <v>190000</v>
      </c>
      <c r="D298" s="91">
        <v>135000</v>
      </c>
      <c r="E298" s="55">
        <f t="shared" si="102"/>
        <v>325000</v>
      </c>
      <c r="F298" s="632">
        <f t="shared" si="95"/>
        <v>228000</v>
      </c>
      <c r="G298" s="632">
        <f t="shared" si="95"/>
        <v>162000</v>
      </c>
      <c r="H298" s="632">
        <f t="shared" si="98"/>
        <v>390000</v>
      </c>
      <c r="I298" s="632">
        <f t="shared" si="89"/>
        <v>228000</v>
      </c>
      <c r="J298" s="632">
        <f t="shared" si="90"/>
        <v>262000</v>
      </c>
      <c r="K298" s="632">
        <f t="shared" si="91"/>
        <v>490000</v>
      </c>
      <c r="L298" s="632">
        <f t="shared" si="99"/>
        <v>228000</v>
      </c>
      <c r="M298" s="632">
        <f t="shared" si="103"/>
        <v>394000</v>
      </c>
      <c r="N298" s="633">
        <f t="shared" si="100"/>
        <v>622000</v>
      </c>
      <c r="P298">
        <v>120</v>
      </c>
      <c r="Q298">
        <v>24</v>
      </c>
      <c r="R298">
        <v>2</v>
      </c>
      <c r="S298" s="635">
        <f t="shared" si="92"/>
        <v>100000</v>
      </c>
      <c r="T298" s="635">
        <f t="shared" si="96"/>
        <v>132000</v>
      </c>
      <c r="U298" s="635">
        <f t="shared" si="97"/>
        <v>166000</v>
      </c>
    </row>
    <row r="299" spans="1:21">
      <c r="A299" s="370"/>
      <c r="B299" s="57" t="s">
        <v>1646</v>
      </c>
      <c r="C299" s="52">
        <v>190000</v>
      </c>
      <c r="D299" s="91">
        <v>135000</v>
      </c>
      <c r="E299" s="55">
        <f t="shared" si="102"/>
        <v>325000</v>
      </c>
      <c r="F299" s="632">
        <f t="shared" si="95"/>
        <v>228000</v>
      </c>
      <c r="G299" s="632">
        <f t="shared" si="95"/>
        <v>162000</v>
      </c>
      <c r="H299" s="632">
        <f t="shared" si="98"/>
        <v>390000</v>
      </c>
      <c r="I299" s="632">
        <f t="shared" si="89"/>
        <v>228000</v>
      </c>
      <c r="J299" s="632">
        <f t="shared" si="90"/>
        <v>262000</v>
      </c>
      <c r="K299" s="632">
        <f t="shared" si="91"/>
        <v>490000</v>
      </c>
      <c r="L299" s="632">
        <f t="shared" si="99"/>
        <v>228000</v>
      </c>
      <c r="M299" s="632">
        <f t="shared" si="103"/>
        <v>394000</v>
      </c>
      <c r="N299" s="633">
        <f t="shared" si="100"/>
        <v>622000</v>
      </c>
      <c r="P299">
        <v>120</v>
      </c>
      <c r="Q299">
        <v>24</v>
      </c>
      <c r="R299">
        <v>2</v>
      </c>
      <c r="S299" s="635">
        <f t="shared" si="92"/>
        <v>100000</v>
      </c>
      <c r="T299" s="635">
        <f t="shared" si="96"/>
        <v>132000</v>
      </c>
      <c r="U299" s="635">
        <f t="shared" si="97"/>
        <v>166000</v>
      </c>
    </row>
    <row r="300" spans="1:21">
      <c r="A300" s="370">
        <v>2</v>
      </c>
      <c r="B300" s="57" t="s">
        <v>1647</v>
      </c>
      <c r="C300" s="52">
        <v>190000</v>
      </c>
      <c r="D300" s="91">
        <v>135000</v>
      </c>
      <c r="E300" s="55">
        <f t="shared" si="102"/>
        <v>325000</v>
      </c>
      <c r="F300" s="632">
        <f t="shared" si="95"/>
        <v>228000</v>
      </c>
      <c r="G300" s="632">
        <f t="shared" si="95"/>
        <v>162000</v>
      </c>
      <c r="H300" s="632">
        <f t="shared" si="98"/>
        <v>390000</v>
      </c>
      <c r="I300" s="632">
        <f t="shared" si="89"/>
        <v>228000</v>
      </c>
      <c r="J300" s="632">
        <f t="shared" si="90"/>
        <v>262000</v>
      </c>
      <c r="K300" s="632">
        <f t="shared" si="91"/>
        <v>490000</v>
      </c>
      <c r="L300" s="632">
        <f t="shared" si="99"/>
        <v>228000</v>
      </c>
      <c r="M300" s="632">
        <f t="shared" si="103"/>
        <v>394000</v>
      </c>
      <c r="N300" s="633">
        <f t="shared" si="100"/>
        <v>622000</v>
      </c>
      <c r="P300">
        <v>110</v>
      </c>
      <c r="Q300">
        <v>22</v>
      </c>
      <c r="R300">
        <v>2</v>
      </c>
      <c r="S300" s="635">
        <f t="shared" si="92"/>
        <v>100000</v>
      </c>
      <c r="T300" s="635">
        <f t="shared" si="96"/>
        <v>132000</v>
      </c>
      <c r="U300" s="635">
        <f t="shared" si="97"/>
        <v>166000</v>
      </c>
    </row>
    <row r="301" spans="1:21">
      <c r="A301" s="370">
        <v>3</v>
      </c>
      <c r="B301" s="57" t="s">
        <v>1648</v>
      </c>
      <c r="C301" s="52">
        <v>165000</v>
      </c>
      <c r="D301" s="91">
        <v>160000</v>
      </c>
      <c r="E301" s="55">
        <f t="shared" si="102"/>
        <v>325000</v>
      </c>
      <c r="F301" s="632">
        <f t="shared" si="95"/>
        <v>198000</v>
      </c>
      <c r="G301" s="632">
        <f t="shared" si="95"/>
        <v>192000</v>
      </c>
      <c r="H301" s="632">
        <f t="shared" si="98"/>
        <v>390000</v>
      </c>
      <c r="I301" s="632">
        <f t="shared" si="89"/>
        <v>198000</v>
      </c>
      <c r="J301" s="632">
        <f t="shared" si="90"/>
        <v>292000</v>
      </c>
      <c r="K301" s="632">
        <f t="shared" si="91"/>
        <v>490000</v>
      </c>
      <c r="L301" s="632">
        <f t="shared" si="99"/>
        <v>198000</v>
      </c>
      <c r="M301" s="632">
        <f t="shared" si="103"/>
        <v>424000</v>
      </c>
      <c r="N301" s="633">
        <f t="shared" si="100"/>
        <v>622000</v>
      </c>
      <c r="P301">
        <v>100</v>
      </c>
      <c r="Q301">
        <v>20</v>
      </c>
      <c r="R301">
        <v>2</v>
      </c>
      <c r="S301" s="635">
        <f t="shared" si="92"/>
        <v>100000</v>
      </c>
      <c r="T301" s="635">
        <f t="shared" si="96"/>
        <v>132000</v>
      </c>
      <c r="U301" s="635">
        <f t="shared" si="97"/>
        <v>166000</v>
      </c>
    </row>
    <row r="302" spans="1:21">
      <c r="A302" s="370">
        <v>4</v>
      </c>
      <c r="B302" s="57" t="s">
        <v>1649</v>
      </c>
      <c r="C302" s="52">
        <v>150000</v>
      </c>
      <c r="D302" s="91">
        <v>130000</v>
      </c>
      <c r="E302" s="55">
        <f t="shared" si="102"/>
        <v>280000</v>
      </c>
      <c r="F302" s="632">
        <f t="shared" si="95"/>
        <v>180000</v>
      </c>
      <c r="G302" s="632">
        <f t="shared" si="95"/>
        <v>156000</v>
      </c>
      <c r="H302" s="632">
        <f t="shared" si="98"/>
        <v>336000</v>
      </c>
      <c r="I302" s="632">
        <f t="shared" si="89"/>
        <v>180000</v>
      </c>
      <c r="J302" s="632">
        <f t="shared" si="90"/>
        <v>231000</v>
      </c>
      <c r="K302" s="632">
        <f t="shared" si="91"/>
        <v>411000</v>
      </c>
      <c r="L302" s="632">
        <f t="shared" si="99"/>
        <v>180000</v>
      </c>
      <c r="M302" s="632">
        <f t="shared" si="103"/>
        <v>330000</v>
      </c>
      <c r="N302" s="633">
        <f t="shared" si="100"/>
        <v>510000</v>
      </c>
      <c r="P302">
        <v>90</v>
      </c>
      <c r="Q302">
        <v>18</v>
      </c>
      <c r="R302">
        <v>1.5</v>
      </c>
      <c r="S302" s="635">
        <f t="shared" si="92"/>
        <v>75000</v>
      </c>
      <c r="T302" s="635">
        <f t="shared" si="96"/>
        <v>99000</v>
      </c>
      <c r="U302" s="635">
        <f t="shared" si="97"/>
        <v>124500</v>
      </c>
    </row>
    <row r="303" spans="1:21">
      <c r="A303" s="370">
        <v>5</v>
      </c>
      <c r="B303" s="57" t="s">
        <v>1650</v>
      </c>
      <c r="C303" s="52">
        <v>150000</v>
      </c>
      <c r="D303" s="91">
        <v>130000</v>
      </c>
      <c r="E303" s="55">
        <f t="shared" si="102"/>
        <v>280000</v>
      </c>
      <c r="F303" s="632">
        <f t="shared" si="95"/>
        <v>180000</v>
      </c>
      <c r="G303" s="632">
        <f t="shared" si="95"/>
        <v>156000</v>
      </c>
      <c r="H303" s="632">
        <f t="shared" si="98"/>
        <v>336000</v>
      </c>
      <c r="I303" s="632">
        <f t="shared" si="89"/>
        <v>180000</v>
      </c>
      <c r="J303" s="632">
        <f t="shared" si="90"/>
        <v>231000</v>
      </c>
      <c r="K303" s="632">
        <f t="shared" si="91"/>
        <v>411000</v>
      </c>
      <c r="L303" s="632">
        <f t="shared" si="99"/>
        <v>180000</v>
      </c>
      <c r="M303" s="632">
        <f t="shared" si="103"/>
        <v>330000</v>
      </c>
      <c r="N303" s="633">
        <f t="shared" si="100"/>
        <v>510000</v>
      </c>
      <c r="P303">
        <v>90</v>
      </c>
      <c r="Q303">
        <v>18</v>
      </c>
      <c r="R303">
        <v>1.5</v>
      </c>
      <c r="S303" s="635">
        <f t="shared" si="92"/>
        <v>75000</v>
      </c>
      <c r="T303" s="635">
        <f t="shared" si="96"/>
        <v>99000</v>
      </c>
      <c r="U303" s="635">
        <f t="shared" si="97"/>
        <v>124500</v>
      </c>
    </row>
    <row r="304" spans="1:21">
      <c r="A304" s="370">
        <v>6</v>
      </c>
      <c r="B304" s="57" t="s">
        <v>1651</v>
      </c>
      <c r="C304" s="52">
        <v>150000</v>
      </c>
      <c r="D304" s="91">
        <v>130000</v>
      </c>
      <c r="E304" s="55">
        <f t="shared" si="102"/>
        <v>280000</v>
      </c>
      <c r="F304" s="632">
        <f t="shared" si="95"/>
        <v>180000</v>
      </c>
      <c r="G304" s="632">
        <f t="shared" si="95"/>
        <v>156000</v>
      </c>
      <c r="H304" s="632">
        <f t="shared" si="98"/>
        <v>336000</v>
      </c>
      <c r="I304" s="632">
        <f t="shared" si="89"/>
        <v>180000</v>
      </c>
      <c r="J304" s="632">
        <f t="shared" si="90"/>
        <v>231000</v>
      </c>
      <c r="K304" s="632">
        <f t="shared" si="91"/>
        <v>411000</v>
      </c>
      <c r="L304" s="632">
        <f t="shared" si="99"/>
        <v>180000</v>
      </c>
      <c r="M304" s="632">
        <f t="shared" si="103"/>
        <v>330000</v>
      </c>
      <c r="N304" s="633">
        <f t="shared" si="100"/>
        <v>510000</v>
      </c>
      <c r="P304">
        <v>90</v>
      </c>
      <c r="Q304">
        <v>18</v>
      </c>
      <c r="R304">
        <v>1.5</v>
      </c>
      <c r="S304" s="635">
        <f t="shared" si="92"/>
        <v>75000</v>
      </c>
      <c r="T304" s="635">
        <f t="shared" si="96"/>
        <v>99000</v>
      </c>
      <c r="U304" s="635">
        <f t="shared" si="97"/>
        <v>124500</v>
      </c>
    </row>
    <row r="305" spans="1:21">
      <c r="A305" s="370">
        <v>7</v>
      </c>
      <c r="B305" s="57" t="s">
        <v>1652</v>
      </c>
      <c r="C305" s="52">
        <v>190000</v>
      </c>
      <c r="D305" s="91">
        <v>135000</v>
      </c>
      <c r="E305" s="55">
        <f t="shared" si="102"/>
        <v>325000</v>
      </c>
      <c r="F305" s="632">
        <f t="shared" si="95"/>
        <v>228000</v>
      </c>
      <c r="G305" s="632">
        <f t="shared" si="95"/>
        <v>162000</v>
      </c>
      <c r="H305" s="632">
        <f t="shared" si="98"/>
        <v>390000</v>
      </c>
      <c r="I305" s="632">
        <f t="shared" si="89"/>
        <v>228000</v>
      </c>
      <c r="J305" s="632">
        <f t="shared" si="90"/>
        <v>262000</v>
      </c>
      <c r="K305" s="632">
        <f t="shared" si="91"/>
        <v>490000</v>
      </c>
      <c r="L305" s="632">
        <f t="shared" si="99"/>
        <v>228000</v>
      </c>
      <c r="M305" s="632">
        <f t="shared" si="103"/>
        <v>394000</v>
      </c>
      <c r="N305" s="633">
        <f t="shared" si="100"/>
        <v>622000</v>
      </c>
      <c r="P305">
        <v>115</v>
      </c>
      <c r="Q305">
        <v>23</v>
      </c>
      <c r="R305">
        <v>2</v>
      </c>
      <c r="S305" s="635">
        <f t="shared" si="92"/>
        <v>100000</v>
      </c>
      <c r="T305" s="635">
        <f t="shared" si="96"/>
        <v>132000</v>
      </c>
      <c r="U305" s="635">
        <f t="shared" si="97"/>
        <v>166000</v>
      </c>
    </row>
    <row r="306" spans="1:21">
      <c r="A306" s="370"/>
      <c r="B306" s="57" t="s">
        <v>1653</v>
      </c>
      <c r="C306" s="52">
        <v>190000</v>
      </c>
      <c r="D306" s="91">
        <v>135000</v>
      </c>
      <c r="E306" s="55">
        <f t="shared" si="102"/>
        <v>325000</v>
      </c>
      <c r="F306" s="632">
        <f t="shared" si="95"/>
        <v>228000</v>
      </c>
      <c r="G306" s="632">
        <f t="shared" si="95"/>
        <v>162000</v>
      </c>
      <c r="H306" s="632">
        <f t="shared" si="98"/>
        <v>390000</v>
      </c>
      <c r="I306" s="632">
        <f t="shared" si="89"/>
        <v>228000</v>
      </c>
      <c r="J306" s="632">
        <f t="shared" si="90"/>
        <v>262000</v>
      </c>
      <c r="K306" s="632">
        <f t="shared" si="91"/>
        <v>490000</v>
      </c>
      <c r="L306" s="632">
        <f t="shared" si="99"/>
        <v>228000</v>
      </c>
      <c r="M306" s="632">
        <f t="shared" si="103"/>
        <v>394000</v>
      </c>
      <c r="N306" s="633">
        <f t="shared" si="100"/>
        <v>622000</v>
      </c>
      <c r="P306">
        <v>120</v>
      </c>
      <c r="Q306">
        <v>24</v>
      </c>
      <c r="R306">
        <v>2</v>
      </c>
      <c r="S306" s="635">
        <f t="shared" si="92"/>
        <v>100000</v>
      </c>
      <c r="T306" s="635">
        <f t="shared" si="96"/>
        <v>132000</v>
      </c>
      <c r="U306" s="635">
        <f t="shared" si="97"/>
        <v>166000</v>
      </c>
    </row>
    <row r="307" spans="1:21">
      <c r="A307" s="370"/>
      <c r="B307" s="57" t="s">
        <v>1654</v>
      </c>
      <c r="C307" s="52">
        <v>190000</v>
      </c>
      <c r="D307" s="91">
        <v>135000</v>
      </c>
      <c r="E307" s="55">
        <f t="shared" si="102"/>
        <v>325000</v>
      </c>
      <c r="F307" s="632">
        <f t="shared" si="95"/>
        <v>228000</v>
      </c>
      <c r="G307" s="632">
        <f t="shared" si="95"/>
        <v>162000</v>
      </c>
      <c r="H307" s="632">
        <f t="shared" si="98"/>
        <v>390000</v>
      </c>
      <c r="I307" s="632">
        <f t="shared" si="89"/>
        <v>228000</v>
      </c>
      <c r="J307" s="632">
        <f t="shared" si="90"/>
        <v>262000</v>
      </c>
      <c r="K307" s="632">
        <f t="shared" si="91"/>
        <v>490000</v>
      </c>
      <c r="L307" s="632">
        <f t="shared" si="99"/>
        <v>228000</v>
      </c>
      <c r="M307" s="632">
        <f t="shared" si="103"/>
        <v>394000</v>
      </c>
      <c r="N307" s="633">
        <f t="shared" si="100"/>
        <v>622000</v>
      </c>
      <c r="P307">
        <v>120</v>
      </c>
      <c r="Q307">
        <v>24</v>
      </c>
      <c r="R307">
        <v>2</v>
      </c>
      <c r="S307" s="635">
        <f t="shared" si="92"/>
        <v>100000</v>
      </c>
      <c r="T307" s="635">
        <f t="shared" si="96"/>
        <v>132000</v>
      </c>
      <c r="U307" s="635">
        <f t="shared" si="97"/>
        <v>166000</v>
      </c>
    </row>
    <row r="308" spans="1:21">
      <c r="A308" s="370">
        <v>8</v>
      </c>
      <c r="B308" s="57" t="s">
        <v>1655</v>
      </c>
      <c r="C308" s="52">
        <v>190000</v>
      </c>
      <c r="D308" s="91">
        <v>135000</v>
      </c>
      <c r="E308" s="55">
        <f t="shared" si="102"/>
        <v>325000</v>
      </c>
      <c r="F308" s="632">
        <f t="shared" si="95"/>
        <v>228000</v>
      </c>
      <c r="G308" s="632">
        <f t="shared" si="95"/>
        <v>162000</v>
      </c>
      <c r="H308" s="632">
        <f t="shared" si="98"/>
        <v>390000</v>
      </c>
      <c r="I308" s="632">
        <f t="shared" si="89"/>
        <v>228000</v>
      </c>
      <c r="J308" s="632">
        <f t="shared" si="90"/>
        <v>262000</v>
      </c>
      <c r="K308" s="632">
        <f t="shared" si="91"/>
        <v>490000</v>
      </c>
      <c r="L308" s="632">
        <f t="shared" si="99"/>
        <v>228000</v>
      </c>
      <c r="M308" s="632">
        <f t="shared" si="103"/>
        <v>394000</v>
      </c>
      <c r="N308" s="633">
        <f t="shared" si="100"/>
        <v>622000</v>
      </c>
      <c r="P308">
        <v>115</v>
      </c>
      <c r="Q308">
        <v>23</v>
      </c>
      <c r="R308">
        <v>2</v>
      </c>
      <c r="S308" s="635">
        <f t="shared" si="92"/>
        <v>100000</v>
      </c>
      <c r="T308" s="635">
        <f t="shared" si="96"/>
        <v>132000</v>
      </c>
      <c r="U308" s="635">
        <f t="shared" si="97"/>
        <v>166000</v>
      </c>
    </row>
    <row r="309" spans="1:21">
      <c r="A309" s="370">
        <v>9</v>
      </c>
      <c r="B309" s="57" t="s">
        <v>1656</v>
      </c>
      <c r="C309" s="52">
        <v>190000</v>
      </c>
      <c r="D309" s="91">
        <v>135000</v>
      </c>
      <c r="E309" s="55">
        <f t="shared" si="102"/>
        <v>325000</v>
      </c>
      <c r="F309" s="632">
        <f t="shared" si="95"/>
        <v>228000</v>
      </c>
      <c r="G309" s="632">
        <f t="shared" si="95"/>
        <v>162000</v>
      </c>
      <c r="H309" s="632">
        <f t="shared" si="98"/>
        <v>390000</v>
      </c>
      <c r="I309" s="632">
        <f t="shared" si="89"/>
        <v>228000</v>
      </c>
      <c r="J309" s="632">
        <f t="shared" si="90"/>
        <v>262000</v>
      </c>
      <c r="K309" s="632">
        <f t="shared" si="91"/>
        <v>490000</v>
      </c>
      <c r="L309" s="632">
        <f t="shared" si="99"/>
        <v>228000</v>
      </c>
      <c r="M309" s="632">
        <f t="shared" si="103"/>
        <v>394000</v>
      </c>
      <c r="N309" s="633">
        <f t="shared" si="100"/>
        <v>622000</v>
      </c>
      <c r="P309">
        <v>115</v>
      </c>
      <c r="Q309">
        <v>23</v>
      </c>
      <c r="R309">
        <v>2</v>
      </c>
      <c r="S309" s="635">
        <f t="shared" si="92"/>
        <v>100000</v>
      </c>
      <c r="T309" s="635">
        <f t="shared" si="96"/>
        <v>132000</v>
      </c>
      <c r="U309" s="635">
        <f t="shared" si="97"/>
        <v>166000</v>
      </c>
    </row>
    <row r="310" spans="1:21">
      <c r="A310" s="370"/>
      <c r="B310" s="57" t="s">
        <v>1657</v>
      </c>
      <c r="C310" s="52">
        <v>200000</v>
      </c>
      <c r="D310" s="91">
        <v>125000</v>
      </c>
      <c r="E310" s="55">
        <f t="shared" si="102"/>
        <v>325000</v>
      </c>
      <c r="F310" s="632">
        <f t="shared" si="95"/>
        <v>240000</v>
      </c>
      <c r="G310" s="632">
        <f t="shared" si="95"/>
        <v>150000</v>
      </c>
      <c r="H310" s="632">
        <f t="shared" si="98"/>
        <v>390000</v>
      </c>
      <c r="I310" s="632">
        <f t="shared" si="89"/>
        <v>240000</v>
      </c>
      <c r="J310" s="632">
        <f t="shared" si="90"/>
        <v>250000</v>
      </c>
      <c r="K310" s="632">
        <f t="shared" si="91"/>
        <v>490000</v>
      </c>
      <c r="L310" s="632">
        <f t="shared" si="99"/>
        <v>240000</v>
      </c>
      <c r="M310" s="632">
        <f t="shared" si="103"/>
        <v>382000</v>
      </c>
      <c r="N310" s="633">
        <f t="shared" si="100"/>
        <v>622000</v>
      </c>
      <c r="P310">
        <v>125</v>
      </c>
      <c r="Q310">
        <v>25</v>
      </c>
      <c r="R310">
        <v>2</v>
      </c>
      <c r="S310" s="635">
        <f t="shared" si="92"/>
        <v>100000</v>
      </c>
      <c r="T310" s="635">
        <f t="shared" si="96"/>
        <v>132000</v>
      </c>
      <c r="U310" s="635">
        <f t="shared" si="97"/>
        <v>166000</v>
      </c>
    </row>
    <row r="311" spans="1:21">
      <c r="A311" s="370"/>
      <c r="B311" s="57" t="s">
        <v>1658</v>
      </c>
      <c r="C311" s="52">
        <v>200000</v>
      </c>
      <c r="D311" s="91">
        <v>125000</v>
      </c>
      <c r="E311" s="55">
        <f t="shared" si="102"/>
        <v>325000</v>
      </c>
      <c r="F311" s="632">
        <f t="shared" si="95"/>
        <v>240000</v>
      </c>
      <c r="G311" s="632">
        <f t="shared" si="95"/>
        <v>150000</v>
      </c>
      <c r="H311" s="632">
        <f t="shared" si="98"/>
        <v>390000</v>
      </c>
      <c r="I311" s="632">
        <f t="shared" si="89"/>
        <v>240000</v>
      </c>
      <c r="J311" s="632">
        <f t="shared" si="90"/>
        <v>250000</v>
      </c>
      <c r="K311" s="632">
        <f t="shared" si="91"/>
        <v>490000</v>
      </c>
      <c r="L311" s="632">
        <f t="shared" si="99"/>
        <v>240000</v>
      </c>
      <c r="M311" s="632">
        <f t="shared" si="103"/>
        <v>382000</v>
      </c>
      <c r="N311" s="633">
        <f t="shared" si="100"/>
        <v>622000</v>
      </c>
      <c r="P311">
        <v>125</v>
      </c>
      <c r="Q311">
        <v>25</v>
      </c>
      <c r="R311">
        <v>2</v>
      </c>
      <c r="S311" s="635">
        <f t="shared" si="92"/>
        <v>100000</v>
      </c>
      <c r="T311" s="635">
        <f t="shared" si="96"/>
        <v>132000</v>
      </c>
      <c r="U311" s="635">
        <f t="shared" si="97"/>
        <v>166000</v>
      </c>
    </row>
    <row r="312" spans="1:21">
      <c r="A312" s="370">
        <v>10</v>
      </c>
      <c r="B312" s="57" t="s">
        <v>1659</v>
      </c>
      <c r="C312" s="52">
        <v>190000</v>
      </c>
      <c r="D312" s="91">
        <v>135000</v>
      </c>
      <c r="E312" s="55">
        <f t="shared" si="102"/>
        <v>325000</v>
      </c>
      <c r="F312" s="632">
        <f t="shared" si="95"/>
        <v>228000</v>
      </c>
      <c r="G312" s="632">
        <f t="shared" si="95"/>
        <v>162000</v>
      </c>
      <c r="H312" s="632">
        <f t="shared" si="98"/>
        <v>390000</v>
      </c>
      <c r="I312" s="632">
        <f t="shared" si="89"/>
        <v>228000</v>
      </c>
      <c r="J312" s="632">
        <f t="shared" si="90"/>
        <v>262000</v>
      </c>
      <c r="K312" s="632">
        <f t="shared" si="91"/>
        <v>490000</v>
      </c>
      <c r="L312" s="632">
        <f t="shared" si="99"/>
        <v>228000</v>
      </c>
      <c r="M312" s="632">
        <f t="shared" si="103"/>
        <v>394000</v>
      </c>
      <c r="N312" s="633">
        <f t="shared" si="100"/>
        <v>622000</v>
      </c>
      <c r="P312">
        <v>120</v>
      </c>
      <c r="Q312">
        <v>24</v>
      </c>
      <c r="R312">
        <v>2</v>
      </c>
      <c r="S312" s="635">
        <f t="shared" si="92"/>
        <v>100000</v>
      </c>
      <c r="T312" s="635">
        <f t="shared" si="96"/>
        <v>132000</v>
      </c>
      <c r="U312" s="635">
        <f t="shared" si="97"/>
        <v>166000</v>
      </c>
    </row>
    <row r="313" spans="1:21">
      <c r="A313" s="370"/>
      <c r="B313" s="57" t="s">
        <v>1660</v>
      </c>
      <c r="C313" s="52">
        <v>200000</v>
      </c>
      <c r="D313" s="91">
        <v>125000</v>
      </c>
      <c r="E313" s="55">
        <f t="shared" si="102"/>
        <v>325000</v>
      </c>
      <c r="F313" s="632">
        <f t="shared" si="95"/>
        <v>240000</v>
      </c>
      <c r="G313" s="632">
        <f t="shared" si="95"/>
        <v>150000</v>
      </c>
      <c r="H313" s="632">
        <f t="shared" si="98"/>
        <v>390000</v>
      </c>
      <c r="I313" s="632">
        <f t="shared" si="89"/>
        <v>240000</v>
      </c>
      <c r="J313" s="632">
        <f t="shared" si="90"/>
        <v>275000</v>
      </c>
      <c r="K313" s="632">
        <f t="shared" si="91"/>
        <v>515000</v>
      </c>
      <c r="L313" s="632">
        <f t="shared" si="99"/>
        <v>240000</v>
      </c>
      <c r="M313" s="632">
        <f t="shared" si="103"/>
        <v>440000</v>
      </c>
      <c r="N313" s="633">
        <f t="shared" si="100"/>
        <v>680000</v>
      </c>
      <c r="P313">
        <v>130</v>
      </c>
      <c r="Q313">
        <v>26</v>
      </c>
      <c r="R313">
        <v>2.5</v>
      </c>
      <c r="S313" s="635">
        <f t="shared" si="92"/>
        <v>125000</v>
      </c>
      <c r="T313" s="635">
        <f t="shared" si="96"/>
        <v>165000</v>
      </c>
      <c r="U313" s="635">
        <f t="shared" si="97"/>
        <v>207500</v>
      </c>
    </row>
    <row r="314" spans="1:21">
      <c r="A314" s="370"/>
      <c r="B314" s="57" t="s">
        <v>1661</v>
      </c>
      <c r="C314" s="52">
        <v>200000</v>
      </c>
      <c r="D314" s="91">
        <v>125000</v>
      </c>
      <c r="E314" s="55">
        <f t="shared" si="102"/>
        <v>325000</v>
      </c>
      <c r="F314" s="632">
        <f t="shared" si="95"/>
        <v>240000</v>
      </c>
      <c r="G314" s="632">
        <f t="shared" si="95"/>
        <v>150000</v>
      </c>
      <c r="H314" s="632">
        <f t="shared" si="98"/>
        <v>390000</v>
      </c>
      <c r="I314" s="632">
        <f t="shared" ref="I314:I377" si="104">C314*1.2</f>
        <v>240000</v>
      </c>
      <c r="J314" s="632">
        <f t="shared" ref="J314:J377" si="105">G314+R314*50000</f>
        <v>250000</v>
      </c>
      <c r="K314" s="632">
        <f t="shared" ref="K314:K377" si="106">+J314+I314</f>
        <v>490000</v>
      </c>
      <c r="L314" s="632">
        <f t="shared" si="99"/>
        <v>240000</v>
      </c>
      <c r="M314" s="632">
        <f t="shared" si="103"/>
        <v>382000</v>
      </c>
      <c r="N314" s="633">
        <f t="shared" si="100"/>
        <v>622000</v>
      </c>
      <c r="P314">
        <v>120</v>
      </c>
      <c r="Q314">
        <v>24</v>
      </c>
      <c r="R314">
        <v>2</v>
      </c>
      <c r="S314" s="635">
        <f t="shared" ref="S314:S377" si="107">+R314*50000</f>
        <v>100000</v>
      </c>
      <c r="T314" s="635">
        <f t="shared" si="96"/>
        <v>132000</v>
      </c>
      <c r="U314" s="635">
        <f t="shared" si="97"/>
        <v>166000</v>
      </c>
    </row>
    <row r="315" spans="1:21">
      <c r="A315" s="370"/>
      <c r="B315" s="57"/>
      <c r="C315" s="52"/>
      <c r="D315" s="91"/>
      <c r="E315" s="55"/>
      <c r="F315" s="632"/>
      <c r="G315" s="632"/>
      <c r="H315" s="632"/>
      <c r="I315" s="632"/>
      <c r="J315" s="632"/>
      <c r="K315" s="632"/>
      <c r="L315" s="632"/>
      <c r="M315" s="632"/>
      <c r="N315" s="633"/>
      <c r="S315" s="635"/>
      <c r="T315" s="635">
        <f t="shared" si="96"/>
        <v>0</v>
      </c>
      <c r="U315" s="635">
        <f t="shared" si="97"/>
        <v>0</v>
      </c>
    </row>
    <row r="316" spans="1:21">
      <c r="A316" s="368" t="s">
        <v>917</v>
      </c>
      <c r="B316" s="63" t="s">
        <v>1365</v>
      </c>
      <c r="C316" s="52"/>
      <c r="D316" s="91"/>
      <c r="E316" s="55"/>
      <c r="F316" s="632"/>
      <c r="G316" s="632"/>
      <c r="H316" s="632"/>
      <c r="I316" s="632"/>
      <c r="J316" s="632"/>
      <c r="K316" s="632"/>
      <c r="L316" s="632"/>
      <c r="M316" s="632"/>
      <c r="N316" s="633"/>
      <c r="S316" s="635"/>
      <c r="T316" s="635">
        <f t="shared" si="96"/>
        <v>0</v>
      </c>
      <c r="U316" s="635">
        <f t="shared" si="97"/>
        <v>0</v>
      </c>
    </row>
    <row r="317" spans="1:21">
      <c r="A317" s="370">
        <v>1</v>
      </c>
      <c r="B317" s="57" t="s">
        <v>1366</v>
      </c>
      <c r="C317" s="52">
        <v>200000</v>
      </c>
      <c r="D317" s="91">
        <v>125000</v>
      </c>
      <c r="E317" s="55">
        <f t="shared" si="102"/>
        <v>325000</v>
      </c>
      <c r="F317" s="632">
        <f t="shared" si="95"/>
        <v>240000</v>
      </c>
      <c r="G317" s="632">
        <f t="shared" si="95"/>
        <v>150000</v>
      </c>
      <c r="H317" s="632">
        <f t="shared" si="98"/>
        <v>390000</v>
      </c>
      <c r="I317" s="632">
        <f t="shared" si="104"/>
        <v>240000</v>
      </c>
      <c r="J317" s="632">
        <f t="shared" si="105"/>
        <v>275000</v>
      </c>
      <c r="K317" s="632">
        <f t="shared" si="106"/>
        <v>515000</v>
      </c>
      <c r="L317" s="632">
        <f t="shared" si="99"/>
        <v>240000</v>
      </c>
      <c r="M317" s="632">
        <f t="shared" ref="M317:M380" si="108">G317+R317*66000++R317*50000</f>
        <v>440000</v>
      </c>
      <c r="N317" s="633">
        <f t="shared" si="100"/>
        <v>680000</v>
      </c>
      <c r="P317">
        <v>130</v>
      </c>
      <c r="Q317">
        <v>26</v>
      </c>
      <c r="R317">
        <v>2.5</v>
      </c>
      <c r="S317" s="635">
        <f t="shared" si="107"/>
        <v>125000</v>
      </c>
      <c r="T317" s="635">
        <f t="shared" si="96"/>
        <v>165000</v>
      </c>
      <c r="U317" s="635">
        <f t="shared" si="97"/>
        <v>207500</v>
      </c>
    </row>
    <row r="318" spans="1:21">
      <c r="A318" s="370">
        <v>2</v>
      </c>
      <c r="B318" s="57" t="s">
        <v>1367</v>
      </c>
      <c r="C318" s="52">
        <v>200000</v>
      </c>
      <c r="D318" s="91">
        <v>125000</v>
      </c>
      <c r="E318" s="55">
        <f t="shared" si="102"/>
        <v>325000</v>
      </c>
      <c r="F318" s="632">
        <f t="shared" si="95"/>
        <v>240000</v>
      </c>
      <c r="G318" s="632">
        <f t="shared" si="95"/>
        <v>150000</v>
      </c>
      <c r="H318" s="632">
        <f t="shared" si="98"/>
        <v>390000</v>
      </c>
      <c r="I318" s="632">
        <f t="shared" si="104"/>
        <v>240000</v>
      </c>
      <c r="J318" s="632">
        <f t="shared" si="105"/>
        <v>275000</v>
      </c>
      <c r="K318" s="632">
        <f t="shared" si="106"/>
        <v>515000</v>
      </c>
      <c r="L318" s="632">
        <f t="shared" si="99"/>
        <v>240000</v>
      </c>
      <c r="M318" s="632">
        <f t="shared" si="108"/>
        <v>440000</v>
      </c>
      <c r="N318" s="633">
        <f t="shared" si="100"/>
        <v>680000</v>
      </c>
      <c r="P318">
        <v>125</v>
      </c>
      <c r="Q318">
        <v>25</v>
      </c>
      <c r="R318">
        <v>2.5</v>
      </c>
      <c r="S318" s="635">
        <f t="shared" si="107"/>
        <v>125000</v>
      </c>
      <c r="T318" s="635">
        <f t="shared" si="96"/>
        <v>165000</v>
      </c>
      <c r="U318" s="635">
        <f t="shared" si="97"/>
        <v>207500</v>
      </c>
    </row>
    <row r="319" spans="1:21">
      <c r="A319" s="370">
        <v>3</v>
      </c>
      <c r="B319" s="57" t="s">
        <v>1368</v>
      </c>
      <c r="C319" s="52">
        <v>200000</v>
      </c>
      <c r="D319" s="91">
        <v>125000</v>
      </c>
      <c r="E319" s="55">
        <f t="shared" si="102"/>
        <v>325000</v>
      </c>
      <c r="F319" s="632">
        <f t="shared" si="95"/>
        <v>240000</v>
      </c>
      <c r="G319" s="632">
        <f t="shared" si="95"/>
        <v>150000</v>
      </c>
      <c r="H319" s="632">
        <f t="shared" si="98"/>
        <v>390000</v>
      </c>
      <c r="I319" s="632">
        <f t="shared" si="104"/>
        <v>240000</v>
      </c>
      <c r="J319" s="632">
        <f t="shared" si="105"/>
        <v>275000</v>
      </c>
      <c r="K319" s="632">
        <f t="shared" si="106"/>
        <v>515000</v>
      </c>
      <c r="L319" s="632">
        <f t="shared" si="99"/>
        <v>240000</v>
      </c>
      <c r="M319" s="632">
        <f t="shared" si="108"/>
        <v>440000</v>
      </c>
      <c r="N319" s="633">
        <f t="shared" si="100"/>
        <v>680000</v>
      </c>
      <c r="P319">
        <v>128</v>
      </c>
      <c r="Q319">
        <v>25</v>
      </c>
      <c r="R319">
        <v>2.5</v>
      </c>
      <c r="S319" s="635">
        <f t="shared" si="107"/>
        <v>125000</v>
      </c>
      <c r="T319" s="635">
        <f t="shared" si="96"/>
        <v>165000</v>
      </c>
      <c r="U319" s="635">
        <f t="shared" si="97"/>
        <v>207500</v>
      </c>
    </row>
    <row r="320" spans="1:21">
      <c r="A320" s="370">
        <v>4</v>
      </c>
      <c r="B320" s="57" t="s">
        <v>1369</v>
      </c>
      <c r="C320" s="52">
        <v>200000</v>
      </c>
      <c r="D320" s="91">
        <v>125000</v>
      </c>
      <c r="E320" s="55">
        <f t="shared" si="102"/>
        <v>325000</v>
      </c>
      <c r="F320" s="632">
        <f t="shared" si="95"/>
        <v>240000</v>
      </c>
      <c r="G320" s="632">
        <f t="shared" si="95"/>
        <v>150000</v>
      </c>
      <c r="H320" s="632">
        <f t="shared" si="98"/>
        <v>390000</v>
      </c>
      <c r="I320" s="632">
        <f t="shared" si="104"/>
        <v>240000</v>
      </c>
      <c r="J320" s="632">
        <f t="shared" si="105"/>
        <v>275000</v>
      </c>
      <c r="K320" s="632">
        <f t="shared" si="106"/>
        <v>515000</v>
      </c>
      <c r="L320" s="632">
        <f t="shared" si="99"/>
        <v>240000</v>
      </c>
      <c r="M320" s="632">
        <f t="shared" si="108"/>
        <v>440000</v>
      </c>
      <c r="N320" s="633">
        <f t="shared" si="100"/>
        <v>680000</v>
      </c>
      <c r="P320">
        <v>125</v>
      </c>
      <c r="Q320">
        <v>25</v>
      </c>
      <c r="R320">
        <v>2.5</v>
      </c>
      <c r="S320" s="635">
        <f t="shared" si="107"/>
        <v>125000</v>
      </c>
      <c r="T320" s="635">
        <f t="shared" si="96"/>
        <v>165000</v>
      </c>
      <c r="U320" s="635">
        <f t="shared" si="97"/>
        <v>207500</v>
      </c>
    </row>
    <row r="321" spans="1:21">
      <c r="A321" s="370"/>
      <c r="B321" s="57" t="s">
        <v>1662</v>
      </c>
      <c r="C321" s="52">
        <v>200000</v>
      </c>
      <c r="D321" s="91">
        <v>125000</v>
      </c>
      <c r="E321" s="55">
        <f t="shared" si="102"/>
        <v>325000</v>
      </c>
      <c r="F321" s="632">
        <f t="shared" si="95"/>
        <v>240000</v>
      </c>
      <c r="G321" s="632">
        <f t="shared" si="95"/>
        <v>150000</v>
      </c>
      <c r="H321" s="632">
        <f t="shared" si="98"/>
        <v>390000</v>
      </c>
      <c r="I321" s="632">
        <f t="shared" si="104"/>
        <v>240000</v>
      </c>
      <c r="J321" s="632">
        <f t="shared" si="105"/>
        <v>275000</v>
      </c>
      <c r="K321" s="632">
        <f t="shared" si="106"/>
        <v>515000</v>
      </c>
      <c r="L321" s="632">
        <f t="shared" si="99"/>
        <v>240000</v>
      </c>
      <c r="M321" s="632">
        <f t="shared" si="108"/>
        <v>440000</v>
      </c>
      <c r="N321" s="633">
        <f t="shared" si="100"/>
        <v>680000</v>
      </c>
      <c r="P321">
        <v>130</v>
      </c>
      <c r="Q321">
        <v>26</v>
      </c>
      <c r="R321">
        <v>2.5</v>
      </c>
      <c r="S321" s="635">
        <f t="shared" si="107"/>
        <v>125000</v>
      </c>
      <c r="T321" s="635">
        <f t="shared" si="96"/>
        <v>165000</v>
      </c>
      <c r="U321" s="635">
        <f t="shared" si="97"/>
        <v>207500</v>
      </c>
    </row>
    <row r="322" spans="1:21">
      <c r="A322" s="370">
        <v>5</v>
      </c>
      <c r="B322" s="57" t="s">
        <v>1370</v>
      </c>
      <c r="C322" s="52">
        <v>200000</v>
      </c>
      <c r="D322" s="91">
        <v>125000</v>
      </c>
      <c r="E322" s="55">
        <f t="shared" si="102"/>
        <v>325000</v>
      </c>
      <c r="F322" s="632">
        <f t="shared" si="95"/>
        <v>240000</v>
      </c>
      <c r="G322" s="632">
        <f t="shared" si="95"/>
        <v>150000</v>
      </c>
      <c r="H322" s="632">
        <f t="shared" si="98"/>
        <v>390000</v>
      </c>
      <c r="I322" s="632">
        <f t="shared" si="104"/>
        <v>240000</v>
      </c>
      <c r="J322" s="632">
        <f t="shared" si="105"/>
        <v>275000</v>
      </c>
      <c r="K322" s="632">
        <f t="shared" si="106"/>
        <v>515000</v>
      </c>
      <c r="L322" s="632">
        <f t="shared" si="99"/>
        <v>240000</v>
      </c>
      <c r="M322" s="632">
        <f t="shared" si="108"/>
        <v>440000</v>
      </c>
      <c r="N322" s="633">
        <f t="shared" si="100"/>
        <v>680000</v>
      </c>
      <c r="P322">
        <v>130</v>
      </c>
      <c r="Q322">
        <v>26</v>
      </c>
      <c r="R322">
        <v>2.5</v>
      </c>
      <c r="S322" s="635">
        <f t="shared" si="107"/>
        <v>125000</v>
      </c>
      <c r="T322" s="635">
        <f t="shared" si="96"/>
        <v>165000</v>
      </c>
      <c r="U322" s="635">
        <f t="shared" si="97"/>
        <v>207500</v>
      </c>
    </row>
    <row r="323" spans="1:21">
      <c r="A323" s="370">
        <v>6</v>
      </c>
      <c r="B323" s="57" t="s">
        <v>1663</v>
      </c>
      <c r="C323" s="52">
        <v>210000</v>
      </c>
      <c r="D323" s="91">
        <v>115000</v>
      </c>
      <c r="E323" s="55">
        <f t="shared" si="102"/>
        <v>325000</v>
      </c>
      <c r="F323" s="632">
        <f t="shared" si="95"/>
        <v>252000</v>
      </c>
      <c r="G323" s="632">
        <f t="shared" si="95"/>
        <v>138000</v>
      </c>
      <c r="H323" s="632">
        <f t="shared" si="98"/>
        <v>390000</v>
      </c>
      <c r="I323" s="632">
        <f t="shared" si="104"/>
        <v>252000</v>
      </c>
      <c r="J323" s="632">
        <f t="shared" si="105"/>
        <v>263000</v>
      </c>
      <c r="K323" s="632">
        <f t="shared" si="106"/>
        <v>515000</v>
      </c>
      <c r="L323" s="632">
        <f t="shared" si="99"/>
        <v>252000</v>
      </c>
      <c r="M323" s="632">
        <f t="shared" si="108"/>
        <v>428000</v>
      </c>
      <c r="N323" s="633">
        <f t="shared" si="100"/>
        <v>680000</v>
      </c>
      <c r="P323">
        <v>138</v>
      </c>
      <c r="Q323">
        <v>27</v>
      </c>
      <c r="R323">
        <v>2.5</v>
      </c>
      <c r="S323" s="635">
        <f t="shared" si="107"/>
        <v>125000</v>
      </c>
      <c r="T323" s="635">
        <f t="shared" si="96"/>
        <v>165000</v>
      </c>
      <c r="U323" s="635">
        <f t="shared" si="97"/>
        <v>207500</v>
      </c>
    </row>
    <row r="324" spans="1:21">
      <c r="A324" s="370"/>
      <c r="B324" s="57" t="s">
        <v>1664</v>
      </c>
      <c r="C324" s="52">
        <v>230000</v>
      </c>
      <c r="D324" s="91">
        <v>140000</v>
      </c>
      <c r="E324" s="55">
        <f t="shared" si="102"/>
        <v>370000</v>
      </c>
      <c r="F324" s="632">
        <f t="shared" si="95"/>
        <v>276000</v>
      </c>
      <c r="G324" s="632">
        <f t="shared" si="95"/>
        <v>168000</v>
      </c>
      <c r="H324" s="632">
        <f t="shared" si="98"/>
        <v>444000</v>
      </c>
      <c r="I324" s="632">
        <f t="shared" si="104"/>
        <v>276000</v>
      </c>
      <c r="J324" s="632">
        <f t="shared" si="105"/>
        <v>293000</v>
      </c>
      <c r="K324" s="632">
        <f t="shared" si="106"/>
        <v>569000</v>
      </c>
      <c r="L324" s="632">
        <f t="shared" si="99"/>
        <v>276000</v>
      </c>
      <c r="M324" s="632">
        <f t="shared" si="108"/>
        <v>458000</v>
      </c>
      <c r="N324" s="633">
        <f t="shared" si="100"/>
        <v>734000</v>
      </c>
      <c r="P324">
        <v>148</v>
      </c>
      <c r="Q324">
        <v>29</v>
      </c>
      <c r="R324">
        <v>2.5</v>
      </c>
      <c r="S324" s="635">
        <f t="shared" si="107"/>
        <v>125000</v>
      </c>
      <c r="T324" s="635">
        <f t="shared" si="96"/>
        <v>165000</v>
      </c>
      <c r="U324" s="635">
        <f t="shared" si="97"/>
        <v>207500</v>
      </c>
    </row>
    <row r="325" spans="1:21">
      <c r="A325" s="370">
        <v>7</v>
      </c>
      <c r="B325" s="57" t="s">
        <v>1371</v>
      </c>
      <c r="C325" s="52">
        <v>210000</v>
      </c>
      <c r="D325" s="91">
        <v>140000</v>
      </c>
      <c r="E325" s="55">
        <f t="shared" si="102"/>
        <v>350000</v>
      </c>
      <c r="F325" s="632">
        <f t="shared" si="95"/>
        <v>252000</v>
      </c>
      <c r="G325" s="632">
        <f t="shared" si="95"/>
        <v>168000</v>
      </c>
      <c r="H325" s="632">
        <f t="shared" si="98"/>
        <v>420000</v>
      </c>
      <c r="I325" s="632">
        <f t="shared" si="104"/>
        <v>252000</v>
      </c>
      <c r="J325" s="632">
        <f t="shared" si="105"/>
        <v>293000</v>
      </c>
      <c r="K325" s="632">
        <f t="shared" si="106"/>
        <v>545000</v>
      </c>
      <c r="L325" s="632">
        <f t="shared" si="99"/>
        <v>252000</v>
      </c>
      <c r="M325" s="632">
        <f t="shared" si="108"/>
        <v>458000</v>
      </c>
      <c r="N325" s="633">
        <f t="shared" si="100"/>
        <v>710000</v>
      </c>
      <c r="P325">
        <v>136</v>
      </c>
      <c r="Q325">
        <v>27</v>
      </c>
      <c r="R325">
        <v>2.5</v>
      </c>
      <c r="S325" s="635">
        <f t="shared" si="107"/>
        <v>125000</v>
      </c>
      <c r="T325" s="635">
        <f t="shared" si="96"/>
        <v>165000</v>
      </c>
      <c r="U325" s="635">
        <f t="shared" si="97"/>
        <v>207500</v>
      </c>
    </row>
    <row r="326" spans="1:21">
      <c r="A326" s="370"/>
      <c r="B326" s="57" t="s">
        <v>1665</v>
      </c>
      <c r="C326" s="52">
        <v>230000</v>
      </c>
      <c r="D326" s="91">
        <v>140000</v>
      </c>
      <c r="E326" s="55">
        <f t="shared" si="102"/>
        <v>370000</v>
      </c>
      <c r="F326" s="632">
        <f t="shared" si="95"/>
        <v>276000</v>
      </c>
      <c r="G326" s="632">
        <f t="shared" si="95"/>
        <v>168000</v>
      </c>
      <c r="H326" s="632">
        <f t="shared" si="98"/>
        <v>444000</v>
      </c>
      <c r="I326" s="632">
        <f t="shared" si="104"/>
        <v>276000</v>
      </c>
      <c r="J326" s="632">
        <f t="shared" si="105"/>
        <v>293000</v>
      </c>
      <c r="K326" s="632">
        <f t="shared" si="106"/>
        <v>569000</v>
      </c>
      <c r="L326" s="632">
        <f t="shared" si="99"/>
        <v>276000</v>
      </c>
      <c r="M326" s="632">
        <f t="shared" si="108"/>
        <v>458000</v>
      </c>
      <c r="N326" s="633">
        <f t="shared" si="100"/>
        <v>734000</v>
      </c>
      <c r="P326">
        <v>150</v>
      </c>
      <c r="Q326">
        <v>30</v>
      </c>
      <c r="R326">
        <v>2.5</v>
      </c>
      <c r="S326" s="635">
        <f t="shared" si="107"/>
        <v>125000</v>
      </c>
      <c r="T326" s="635">
        <f t="shared" si="96"/>
        <v>165000</v>
      </c>
      <c r="U326" s="635">
        <f t="shared" si="97"/>
        <v>207500</v>
      </c>
    </row>
    <row r="327" spans="1:21">
      <c r="A327" s="370"/>
      <c r="B327" s="57" t="s">
        <v>1666</v>
      </c>
      <c r="C327" s="52">
        <v>230000</v>
      </c>
      <c r="D327" s="91">
        <v>140000</v>
      </c>
      <c r="E327" s="55">
        <f t="shared" si="102"/>
        <v>370000</v>
      </c>
      <c r="F327" s="632">
        <f t="shared" si="95"/>
        <v>276000</v>
      </c>
      <c r="G327" s="632">
        <f t="shared" si="95"/>
        <v>168000</v>
      </c>
      <c r="H327" s="632">
        <f t="shared" si="98"/>
        <v>444000</v>
      </c>
      <c r="I327" s="632">
        <f t="shared" si="104"/>
        <v>276000</v>
      </c>
      <c r="J327" s="632">
        <f t="shared" si="105"/>
        <v>293000</v>
      </c>
      <c r="K327" s="632">
        <f t="shared" si="106"/>
        <v>569000</v>
      </c>
      <c r="L327" s="632">
        <f t="shared" si="99"/>
        <v>276000</v>
      </c>
      <c r="M327" s="632">
        <f t="shared" si="108"/>
        <v>458000</v>
      </c>
      <c r="N327" s="633">
        <f t="shared" si="100"/>
        <v>734000</v>
      </c>
      <c r="P327">
        <v>150</v>
      </c>
      <c r="Q327">
        <v>30</v>
      </c>
      <c r="R327">
        <v>2.5</v>
      </c>
      <c r="S327" s="635">
        <f t="shared" si="107"/>
        <v>125000</v>
      </c>
      <c r="T327" s="635">
        <f t="shared" si="96"/>
        <v>165000</v>
      </c>
      <c r="U327" s="635">
        <f t="shared" si="97"/>
        <v>207500</v>
      </c>
    </row>
    <row r="328" spans="1:21">
      <c r="A328" s="370">
        <v>8</v>
      </c>
      <c r="B328" s="57" t="s">
        <v>1372</v>
      </c>
      <c r="C328" s="52">
        <v>230000</v>
      </c>
      <c r="D328" s="91">
        <v>120000</v>
      </c>
      <c r="E328" s="55">
        <f t="shared" si="102"/>
        <v>350000</v>
      </c>
      <c r="F328" s="632">
        <f t="shared" si="95"/>
        <v>276000</v>
      </c>
      <c r="G328" s="632">
        <f t="shared" si="95"/>
        <v>144000</v>
      </c>
      <c r="H328" s="632">
        <f t="shared" si="98"/>
        <v>420000</v>
      </c>
      <c r="I328" s="632">
        <f t="shared" si="104"/>
        <v>276000</v>
      </c>
      <c r="J328" s="632">
        <f t="shared" si="105"/>
        <v>269000</v>
      </c>
      <c r="K328" s="632">
        <f t="shared" si="106"/>
        <v>545000</v>
      </c>
      <c r="L328" s="632">
        <f t="shared" si="99"/>
        <v>276000</v>
      </c>
      <c r="M328" s="632">
        <f t="shared" si="108"/>
        <v>434000</v>
      </c>
      <c r="N328" s="633">
        <f t="shared" si="100"/>
        <v>710000</v>
      </c>
      <c r="P328">
        <v>140</v>
      </c>
      <c r="Q328">
        <v>28</v>
      </c>
      <c r="R328">
        <v>2.5</v>
      </c>
      <c r="S328" s="635">
        <f t="shared" si="107"/>
        <v>125000</v>
      </c>
      <c r="T328" s="635">
        <f t="shared" si="96"/>
        <v>165000</v>
      </c>
      <c r="U328" s="635">
        <f t="shared" si="97"/>
        <v>207500</v>
      </c>
    </row>
    <row r="329" spans="1:21">
      <c r="A329" s="370"/>
      <c r="B329" s="57" t="s">
        <v>1667</v>
      </c>
      <c r="C329" s="52">
        <v>235000</v>
      </c>
      <c r="D329" s="91">
        <v>135000</v>
      </c>
      <c r="E329" s="55">
        <f t="shared" si="102"/>
        <v>370000</v>
      </c>
      <c r="F329" s="632">
        <f t="shared" si="95"/>
        <v>282000</v>
      </c>
      <c r="G329" s="632">
        <f t="shared" si="95"/>
        <v>162000</v>
      </c>
      <c r="H329" s="632">
        <f t="shared" si="98"/>
        <v>444000</v>
      </c>
      <c r="I329" s="632">
        <f t="shared" si="104"/>
        <v>282000</v>
      </c>
      <c r="J329" s="632">
        <f t="shared" si="105"/>
        <v>287000</v>
      </c>
      <c r="K329" s="632">
        <f t="shared" si="106"/>
        <v>569000</v>
      </c>
      <c r="L329" s="632">
        <f t="shared" si="99"/>
        <v>282000</v>
      </c>
      <c r="M329" s="632">
        <f t="shared" si="108"/>
        <v>452000</v>
      </c>
      <c r="N329" s="633">
        <f t="shared" si="100"/>
        <v>734000</v>
      </c>
      <c r="P329">
        <v>138</v>
      </c>
      <c r="Q329">
        <v>27</v>
      </c>
      <c r="R329">
        <v>2.5</v>
      </c>
      <c r="S329" s="635">
        <f t="shared" si="107"/>
        <v>125000</v>
      </c>
      <c r="T329" s="635">
        <f t="shared" si="96"/>
        <v>165000</v>
      </c>
      <c r="U329" s="635">
        <f t="shared" si="97"/>
        <v>207500</v>
      </c>
    </row>
    <row r="330" spans="1:21">
      <c r="A330" s="370">
        <v>9</v>
      </c>
      <c r="B330" s="57" t="s">
        <v>1373</v>
      </c>
      <c r="C330" s="52">
        <v>220000</v>
      </c>
      <c r="D330" s="91">
        <v>130000</v>
      </c>
      <c r="E330" s="55">
        <f t="shared" si="102"/>
        <v>350000</v>
      </c>
      <c r="F330" s="632">
        <f t="shared" si="95"/>
        <v>264000</v>
      </c>
      <c r="G330" s="632">
        <f t="shared" si="95"/>
        <v>156000</v>
      </c>
      <c r="H330" s="632">
        <f t="shared" si="98"/>
        <v>420000</v>
      </c>
      <c r="I330" s="632">
        <f t="shared" si="104"/>
        <v>264000</v>
      </c>
      <c r="J330" s="632">
        <f t="shared" si="105"/>
        <v>281000</v>
      </c>
      <c r="K330" s="632">
        <f t="shared" si="106"/>
        <v>545000</v>
      </c>
      <c r="L330" s="632">
        <f t="shared" si="99"/>
        <v>264000</v>
      </c>
      <c r="M330" s="632">
        <f t="shared" si="108"/>
        <v>446000</v>
      </c>
      <c r="N330" s="633">
        <f t="shared" si="100"/>
        <v>710000</v>
      </c>
      <c r="P330">
        <v>138</v>
      </c>
      <c r="Q330">
        <v>27</v>
      </c>
      <c r="R330">
        <v>2.5</v>
      </c>
      <c r="S330" s="635">
        <f t="shared" si="107"/>
        <v>125000</v>
      </c>
      <c r="T330" s="635">
        <f t="shared" si="96"/>
        <v>165000</v>
      </c>
      <c r="U330" s="635">
        <f t="shared" si="97"/>
        <v>207500</v>
      </c>
    </row>
    <row r="331" spans="1:21">
      <c r="A331" s="370"/>
      <c r="B331" s="57" t="s">
        <v>1668</v>
      </c>
      <c r="C331" s="52">
        <v>230000</v>
      </c>
      <c r="D331" s="91">
        <v>140000</v>
      </c>
      <c r="E331" s="55">
        <f t="shared" si="102"/>
        <v>370000</v>
      </c>
      <c r="F331" s="632">
        <f t="shared" si="95"/>
        <v>276000</v>
      </c>
      <c r="G331" s="632">
        <f t="shared" si="95"/>
        <v>168000</v>
      </c>
      <c r="H331" s="632">
        <f t="shared" si="98"/>
        <v>444000</v>
      </c>
      <c r="I331" s="632">
        <f t="shared" si="104"/>
        <v>276000</v>
      </c>
      <c r="J331" s="632">
        <f t="shared" si="105"/>
        <v>293000</v>
      </c>
      <c r="K331" s="632">
        <f t="shared" si="106"/>
        <v>569000</v>
      </c>
      <c r="L331" s="632">
        <f t="shared" si="99"/>
        <v>276000</v>
      </c>
      <c r="M331" s="632">
        <f t="shared" si="108"/>
        <v>458000</v>
      </c>
      <c r="N331" s="633">
        <f t="shared" si="100"/>
        <v>734000</v>
      </c>
      <c r="P331">
        <v>148</v>
      </c>
      <c r="Q331">
        <v>29</v>
      </c>
      <c r="R331">
        <v>2.5</v>
      </c>
      <c r="S331" s="635">
        <f t="shared" si="107"/>
        <v>125000</v>
      </c>
      <c r="T331" s="635">
        <f t="shared" si="96"/>
        <v>165000</v>
      </c>
      <c r="U331" s="635">
        <f t="shared" si="97"/>
        <v>207500</v>
      </c>
    </row>
    <row r="332" spans="1:21">
      <c r="A332" s="370">
        <v>10</v>
      </c>
      <c r="B332" s="57" t="s">
        <v>1374</v>
      </c>
      <c r="C332" s="52">
        <v>225000</v>
      </c>
      <c r="D332" s="91">
        <v>145000</v>
      </c>
      <c r="E332" s="55">
        <f t="shared" si="102"/>
        <v>370000</v>
      </c>
      <c r="F332" s="632">
        <f t="shared" si="95"/>
        <v>270000</v>
      </c>
      <c r="G332" s="632">
        <f t="shared" si="95"/>
        <v>174000</v>
      </c>
      <c r="H332" s="632">
        <f t="shared" si="98"/>
        <v>444000</v>
      </c>
      <c r="I332" s="632">
        <f t="shared" si="104"/>
        <v>270000</v>
      </c>
      <c r="J332" s="632">
        <f t="shared" si="105"/>
        <v>299000</v>
      </c>
      <c r="K332" s="632">
        <f t="shared" si="106"/>
        <v>569000</v>
      </c>
      <c r="L332" s="632">
        <f t="shared" si="99"/>
        <v>270000</v>
      </c>
      <c r="M332" s="632">
        <f t="shared" si="108"/>
        <v>464000</v>
      </c>
      <c r="N332" s="633">
        <f t="shared" si="100"/>
        <v>734000</v>
      </c>
      <c r="P332">
        <v>142</v>
      </c>
      <c r="Q332">
        <v>28</v>
      </c>
      <c r="R332">
        <v>2.5</v>
      </c>
      <c r="S332" s="635">
        <f t="shared" si="107"/>
        <v>125000</v>
      </c>
      <c r="T332" s="635">
        <f t="shared" si="96"/>
        <v>165000</v>
      </c>
      <c r="U332" s="635">
        <f t="shared" si="97"/>
        <v>207500</v>
      </c>
    </row>
    <row r="333" spans="1:21">
      <c r="A333" s="370"/>
      <c r="B333" s="57" t="s">
        <v>1669</v>
      </c>
      <c r="C333" s="52">
        <v>250000</v>
      </c>
      <c r="D333" s="91">
        <v>150000</v>
      </c>
      <c r="E333" s="55">
        <f t="shared" si="102"/>
        <v>400000</v>
      </c>
      <c r="F333" s="632">
        <f t="shared" si="95"/>
        <v>300000</v>
      </c>
      <c r="G333" s="632">
        <f t="shared" si="95"/>
        <v>180000</v>
      </c>
      <c r="H333" s="632">
        <f t="shared" si="98"/>
        <v>480000</v>
      </c>
      <c r="I333" s="632">
        <f t="shared" si="104"/>
        <v>300000</v>
      </c>
      <c r="J333" s="632">
        <f t="shared" si="105"/>
        <v>305000</v>
      </c>
      <c r="K333" s="632">
        <f t="shared" si="106"/>
        <v>605000</v>
      </c>
      <c r="L333" s="632">
        <f t="shared" si="99"/>
        <v>300000</v>
      </c>
      <c r="M333" s="632">
        <f t="shared" si="108"/>
        <v>470000</v>
      </c>
      <c r="N333" s="633">
        <f t="shared" si="100"/>
        <v>770000</v>
      </c>
      <c r="P333">
        <v>166</v>
      </c>
      <c r="Q333">
        <v>33</v>
      </c>
      <c r="R333">
        <v>2.5</v>
      </c>
      <c r="S333" s="635">
        <f t="shared" si="107"/>
        <v>125000</v>
      </c>
      <c r="T333" s="635">
        <f t="shared" si="96"/>
        <v>165000</v>
      </c>
      <c r="U333" s="635">
        <f t="shared" si="97"/>
        <v>207500</v>
      </c>
    </row>
    <row r="334" spans="1:21">
      <c r="A334" s="370"/>
      <c r="B334" s="57" t="s">
        <v>1670</v>
      </c>
      <c r="C334" s="52">
        <v>250000</v>
      </c>
      <c r="D334" s="91">
        <v>150000</v>
      </c>
      <c r="E334" s="55">
        <f t="shared" si="102"/>
        <v>400000</v>
      </c>
      <c r="F334" s="632">
        <f t="shared" ref="F334:G395" si="109">C334*1.2</f>
        <v>300000</v>
      </c>
      <c r="G334" s="632">
        <f t="shared" si="109"/>
        <v>180000</v>
      </c>
      <c r="H334" s="632">
        <f t="shared" si="98"/>
        <v>480000</v>
      </c>
      <c r="I334" s="632">
        <f t="shared" si="104"/>
        <v>300000</v>
      </c>
      <c r="J334" s="632">
        <f t="shared" si="105"/>
        <v>305000</v>
      </c>
      <c r="K334" s="632">
        <f t="shared" si="106"/>
        <v>605000</v>
      </c>
      <c r="L334" s="632">
        <f t="shared" si="99"/>
        <v>300000</v>
      </c>
      <c r="M334" s="632">
        <f t="shared" si="108"/>
        <v>470000</v>
      </c>
      <c r="N334" s="633">
        <f t="shared" si="100"/>
        <v>770000</v>
      </c>
      <c r="P334">
        <v>166</v>
      </c>
      <c r="Q334">
        <v>33</v>
      </c>
      <c r="R334">
        <v>2.5</v>
      </c>
      <c r="S334" s="635">
        <f t="shared" si="107"/>
        <v>125000</v>
      </c>
      <c r="T334" s="635">
        <f t="shared" si="96"/>
        <v>165000</v>
      </c>
      <c r="U334" s="635">
        <f t="shared" si="97"/>
        <v>207500</v>
      </c>
    </row>
    <row r="335" spans="1:21">
      <c r="A335" s="370">
        <v>11</v>
      </c>
      <c r="B335" s="57" t="s">
        <v>1375</v>
      </c>
      <c r="C335" s="52">
        <v>225000</v>
      </c>
      <c r="D335" s="91">
        <v>125000</v>
      </c>
      <c r="E335" s="55">
        <f t="shared" si="102"/>
        <v>350000</v>
      </c>
      <c r="F335" s="632">
        <f t="shared" si="109"/>
        <v>270000</v>
      </c>
      <c r="G335" s="632">
        <f t="shared" si="109"/>
        <v>150000</v>
      </c>
      <c r="H335" s="632">
        <f t="shared" si="98"/>
        <v>420000</v>
      </c>
      <c r="I335" s="632">
        <f t="shared" si="104"/>
        <v>270000</v>
      </c>
      <c r="J335" s="632">
        <f t="shared" si="105"/>
        <v>275000</v>
      </c>
      <c r="K335" s="632">
        <f t="shared" si="106"/>
        <v>545000</v>
      </c>
      <c r="L335" s="632">
        <f t="shared" si="99"/>
        <v>270000</v>
      </c>
      <c r="M335" s="632">
        <f t="shared" si="108"/>
        <v>440000</v>
      </c>
      <c r="N335" s="633">
        <f t="shared" si="100"/>
        <v>710000</v>
      </c>
      <c r="P335">
        <v>142</v>
      </c>
      <c r="Q335">
        <v>28</v>
      </c>
      <c r="R335">
        <v>2.5</v>
      </c>
      <c r="S335" s="635">
        <f t="shared" si="107"/>
        <v>125000</v>
      </c>
      <c r="T335" s="635">
        <f t="shared" ref="T335:T398" si="110">R335*66000</f>
        <v>165000</v>
      </c>
      <c r="U335" s="635">
        <f t="shared" ref="U335:U398" si="111">R335*83000</f>
        <v>207500</v>
      </c>
    </row>
    <row r="336" spans="1:21">
      <c r="A336" s="370"/>
      <c r="B336" s="57" t="s">
        <v>1671</v>
      </c>
      <c r="C336" s="52">
        <v>230000</v>
      </c>
      <c r="D336" s="91">
        <v>140000</v>
      </c>
      <c r="E336" s="55">
        <f t="shared" si="102"/>
        <v>370000</v>
      </c>
      <c r="F336" s="632">
        <f t="shared" si="109"/>
        <v>276000</v>
      </c>
      <c r="G336" s="632">
        <f t="shared" si="109"/>
        <v>168000</v>
      </c>
      <c r="H336" s="632">
        <f t="shared" si="98"/>
        <v>444000</v>
      </c>
      <c r="I336" s="632">
        <f t="shared" si="104"/>
        <v>276000</v>
      </c>
      <c r="J336" s="632">
        <f t="shared" si="105"/>
        <v>293000</v>
      </c>
      <c r="K336" s="632">
        <f t="shared" si="106"/>
        <v>569000</v>
      </c>
      <c r="L336" s="632">
        <f t="shared" si="99"/>
        <v>276000</v>
      </c>
      <c r="M336" s="632">
        <f t="shared" si="108"/>
        <v>458000</v>
      </c>
      <c r="N336" s="633">
        <f t="shared" si="100"/>
        <v>734000</v>
      </c>
      <c r="P336">
        <v>148</v>
      </c>
      <c r="Q336">
        <v>29</v>
      </c>
      <c r="R336">
        <v>2.5</v>
      </c>
      <c r="S336" s="635">
        <f t="shared" si="107"/>
        <v>125000</v>
      </c>
      <c r="T336" s="635">
        <f t="shared" si="110"/>
        <v>165000</v>
      </c>
      <c r="U336" s="635">
        <f t="shared" si="111"/>
        <v>207500</v>
      </c>
    </row>
    <row r="337" spans="1:21">
      <c r="A337" s="370">
        <v>12</v>
      </c>
      <c r="B337" s="57" t="s">
        <v>1376</v>
      </c>
      <c r="C337" s="52">
        <v>230000</v>
      </c>
      <c r="D337" s="91">
        <v>140000</v>
      </c>
      <c r="E337" s="55">
        <f t="shared" si="102"/>
        <v>370000</v>
      </c>
      <c r="F337" s="632">
        <f t="shared" si="109"/>
        <v>276000</v>
      </c>
      <c r="G337" s="632">
        <f t="shared" si="109"/>
        <v>168000</v>
      </c>
      <c r="H337" s="632">
        <f t="shared" ref="H337:H395" si="112">+E337*1.2</f>
        <v>444000</v>
      </c>
      <c r="I337" s="632">
        <f t="shared" si="104"/>
        <v>276000</v>
      </c>
      <c r="J337" s="632">
        <f t="shared" si="105"/>
        <v>293000</v>
      </c>
      <c r="K337" s="632">
        <f t="shared" si="106"/>
        <v>569000</v>
      </c>
      <c r="L337" s="632">
        <f t="shared" ref="L337:L395" si="113">C337*1.2</f>
        <v>276000</v>
      </c>
      <c r="M337" s="632">
        <f t="shared" si="108"/>
        <v>458000</v>
      </c>
      <c r="N337" s="633">
        <f t="shared" ref="N337:N395" si="114">+L337+M337</f>
        <v>734000</v>
      </c>
      <c r="P337">
        <v>152</v>
      </c>
      <c r="Q337">
        <v>30</v>
      </c>
      <c r="R337">
        <v>2.5</v>
      </c>
      <c r="S337" s="635">
        <f t="shared" si="107"/>
        <v>125000</v>
      </c>
      <c r="T337" s="635">
        <f t="shared" si="110"/>
        <v>165000</v>
      </c>
      <c r="U337" s="635">
        <f t="shared" si="111"/>
        <v>207500</v>
      </c>
    </row>
    <row r="338" spans="1:21">
      <c r="A338" s="370"/>
      <c r="B338" s="57" t="s">
        <v>1672</v>
      </c>
      <c r="C338" s="52">
        <v>245000</v>
      </c>
      <c r="D338" s="91">
        <v>155000</v>
      </c>
      <c r="E338" s="55">
        <f t="shared" si="102"/>
        <v>400000</v>
      </c>
      <c r="F338" s="632">
        <f t="shared" si="109"/>
        <v>294000</v>
      </c>
      <c r="G338" s="632">
        <f t="shared" si="109"/>
        <v>186000</v>
      </c>
      <c r="H338" s="632">
        <f t="shared" si="112"/>
        <v>480000</v>
      </c>
      <c r="I338" s="632">
        <f t="shared" si="104"/>
        <v>294000</v>
      </c>
      <c r="J338" s="632">
        <f t="shared" si="105"/>
        <v>311000</v>
      </c>
      <c r="K338" s="632">
        <f t="shared" si="106"/>
        <v>605000</v>
      </c>
      <c r="L338" s="632">
        <f t="shared" si="113"/>
        <v>294000</v>
      </c>
      <c r="M338" s="632">
        <f t="shared" si="108"/>
        <v>476000</v>
      </c>
      <c r="N338" s="633">
        <f t="shared" si="114"/>
        <v>770000</v>
      </c>
      <c r="P338">
        <v>158</v>
      </c>
      <c r="Q338">
        <v>31</v>
      </c>
      <c r="R338">
        <v>2.5</v>
      </c>
      <c r="S338" s="635">
        <f t="shared" si="107"/>
        <v>125000</v>
      </c>
      <c r="T338" s="635">
        <f t="shared" si="110"/>
        <v>165000</v>
      </c>
      <c r="U338" s="635">
        <f t="shared" si="111"/>
        <v>207500</v>
      </c>
    </row>
    <row r="339" spans="1:21">
      <c r="A339" s="370"/>
      <c r="B339" s="57" t="s">
        <v>1673</v>
      </c>
      <c r="C339" s="52">
        <v>245000</v>
      </c>
      <c r="D339" s="91">
        <v>155000</v>
      </c>
      <c r="E339" s="55">
        <f t="shared" si="102"/>
        <v>400000</v>
      </c>
      <c r="F339" s="632">
        <f t="shared" si="109"/>
        <v>294000</v>
      </c>
      <c r="G339" s="632">
        <f t="shared" si="109"/>
        <v>186000</v>
      </c>
      <c r="H339" s="632">
        <f t="shared" si="112"/>
        <v>480000</v>
      </c>
      <c r="I339" s="632">
        <f t="shared" si="104"/>
        <v>294000</v>
      </c>
      <c r="J339" s="632">
        <f t="shared" si="105"/>
        <v>311000</v>
      </c>
      <c r="K339" s="632">
        <f t="shared" si="106"/>
        <v>605000</v>
      </c>
      <c r="L339" s="632">
        <f t="shared" si="113"/>
        <v>294000</v>
      </c>
      <c r="M339" s="632">
        <f t="shared" si="108"/>
        <v>476000</v>
      </c>
      <c r="N339" s="633">
        <f t="shared" si="114"/>
        <v>770000</v>
      </c>
      <c r="P339">
        <v>158</v>
      </c>
      <c r="Q339">
        <v>31</v>
      </c>
      <c r="R339">
        <v>2.5</v>
      </c>
      <c r="S339" s="635">
        <f t="shared" si="107"/>
        <v>125000</v>
      </c>
      <c r="T339" s="635">
        <f t="shared" si="110"/>
        <v>165000</v>
      </c>
      <c r="U339" s="635">
        <f t="shared" si="111"/>
        <v>207500</v>
      </c>
    </row>
    <row r="340" spans="1:21">
      <c r="A340" s="370">
        <v>13</v>
      </c>
      <c r="B340" s="57" t="s">
        <v>1377</v>
      </c>
      <c r="C340" s="52">
        <v>245000</v>
      </c>
      <c r="D340" s="91">
        <v>155000</v>
      </c>
      <c r="E340" s="55">
        <f t="shared" si="102"/>
        <v>400000</v>
      </c>
      <c r="F340" s="632">
        <f t="shared" si="109"/>
        <v>294000</v>
      </c>
      <c r="G340" s="632">
        <f t="shared" si="109"/>
        <v>186000</v>
      </c>
      <c r="H340" s="632">
        <f t="shared" si="112"/>
        <v>480000</v>
      </c>
      <c r="I340" s="632">
        <f t="shared" si="104"/>
        <v>294000</v>
      </c>
      <c r="J340" s="632">
        <f t="shared" si="105"/>
        <v>336000</v>
      </c>
      <c r="K340" s="632">
        <f t="shared" si="106"/>
        <v>630000</v>
      </c>
      <c r="L340" s="632">
        <f t="shared" si="113"/>
        <v>294000</v>
      </c>
      <c r="M340" s="632">
        <f t="shared" si="108"/>
        <v>534000</v>
      </c>
      <c r="N340" s="633">
        <f t="shared" si="114"/>
        <v>828000</v>
      </c>
      <c r="P340">
        <v>160</v>
      </c>
      <c r="Q340">
        <v>32</v>
      </c>
      <c r="R340">
        <v>3</v>
      </c>
      <c r="S340" s="635">
        <f t="shared" si="107"/>
        <v>150000</v>
      </c>
      <c r="T340" s="635">
        <f t="shared" si="110"/>
        <v>198000</v>
      </c>
      <c r="U340" s="635">
        <f t="shared" si="111"/>
        <v>249000</v>
      </c>
    </row>
    <row r="341" spans="1:21">
      <c r="A341" s="370"/>
      <c r="B341" s="57" t="s">
        <v>1674</v>
      </c>
      <c r="C341" s="52">
        <v>245000</v>
      </c>
      <c r="D341" s="91">
        <v>155000</v>
      </c>
      <c r="E341" s="55">
        <f t="shared" si="102"/>
        <v>400000</v>
      </c>
      <c r="F341" s="632">
        <f t="shared" si="109"/>
        <v>294000</v>
      </c>
      <c r="G341" s="632">
        <f t="shared" si="109"/>
        <v>186000</v>
      </c>
      <c r="H341" s="632">
        <f t="shared" si="112"/>
        <v>480000</v>
      </c>
      <c r="I341" s="632">
        <f t="shared" si="104"/>
        <v>294000</v>
      </c>
      <c r="J341" s="632">
        <f t="shared" si="105"/>
        <v>336000</v>
      </c>
      <c r="K341" s="632">
        <f t="shared" si="106"/>
        <v>630000</v>
      </c>
      <c r="L341" s="632">
        <f t="shared" si="113"/>
        <v>294000</v>
      </c>
      <c r="M341" s="632">
        <f t="shared" si="108"/>
        <v>534000</v>
      </c>
      <c r="N341" s="633">
        <f t="shared" si="114"/>
        <v>828000</v>
      </c>
      <c r="P341">
        <v>172</v>
      </c>
      <c r="Q341">
        <v>34</v>
      </c>
      <c r="R341">
        <v>3</v>
      </c>
      <c r="S341" s="635">
        <f t="shared" si="107"/>
        <v>150000</v>
      </c>
      <c r="T341" s="635">
        <f t="shared" si="110"/>
        <v>198000</v>
      </c>
      <c r="U341" s="635">
        <f t="shared" si="111"/>
        <v>249000</v>
      </c>
    </row>
    <row r="342" spans="1:21">
      <c r="A342" s="370"/>
      <c r="B342" s="57" t="s">
        <v>1675</v>
      </c>
      <c r="C342" s="52">
        <v>245000</v>
      </c>
      <c r="D342" s="91">
        <v>155000</v>
      </c>
      <c r="E342" s="55">
        <f t="shared" si="102"/>
        <v>400000</v>
      </c>
      <c r="F342" s="632">
        <f t="shared" si="109"/>
        <v>294000</v>
      </c>
      <c r="G342" s="632">
        <f t="shared" si="109"/>
        <v>186000</v>
      </c>
      <c r="H342" s="632">
        <f t="shared" si="112"/>
        <v>480000</v>
      </c>
      <c r="I342" s="632">
        <f t="shared" si="104"/>
        <v>294000</v>
      </c>
      <c r="J342" s="632">
        <f t="shared" si="105"/>
        <v>336000</v>
      </c>
      <c r="K342" s="632">
        <f t="shared" si="106"/>
        <v>630000</v>
      </c>
      <c r="L342" s="632">
        <f t="shared" si="113"/>
        <v>294000</v>
      </c>
      <c r="M342" s="632">
        <f t="shared" si="108"/>
        <v>534000</v>
      </c>
      <c r="N342" s="633">
        <f t="shared" si="114"/>
        <v>828000</v>
      </c>
      <c r="P342">
        <v>160</v>
      </c>
      <c r="Q342">
        <v>32</v>
      </c>
      <c r="R342">
        <v>3</v>
      </c>
      <c r="S342" s="635">
        <f t="shared" si="107"/>
        <v>150000</v>
      </c>
      <c r="T342" s="635">
        <f t="shared" si="110"/>
        <v>198000</v>
      </c>
      <c r="U342" s="635">
        <f t="shared" si="111"/>
        <v>249000</v>
      </c>
    </row>
    <row r="343" spans="1:21">
      <c r="A343" s="370">
        <v>14</v>
      </c>
      <c r="B343" s="57" t="s">
        <v>1378</v>
      </c>
      <c r="C343" s="52">
        <v>250000</v>
      </c>
      <c r="D343" s="91">
        <v>150000</v>
      </c>
      <c r="E343" s="55">
        <f t="shared" si="102"/>
        <v>400000</v>
      </c>
      <c r="F343" s="632">
        <f t="shared" si="109"/>
        <v>300000</v>
      </c>
      <c r="G343" s="632">
        <f t="shared" si="109"/>
        <v>180000</v>
      </c>
      <c r="H343" s="632">
        <f t="shared" si="112"/>
        <v>480000</v>
      </c>
      <c r="I343" s="632">
        <f t="shared" si="104"/>
        <v>300000</v>
      </c>
      <c r="J343" s="632">
        <f t="shared" si="105"/>
        <v>330000</v>
      </c>
      <c r="K343" s="632">
        <f t="shared" si="106"/>
        <v>630000</v>
      </c>
      <c r="L343" s="632">
        <f t="shared" si="113"/>
        <v>300000</v>
      </c>
      <c r="M343" s="632">
        <f t="shared" si="108"/>
        <v>528000</v>
      </c>
      <c r="N343" s="633">
        <f t="shared" si="114"/>
        <v>828000</v>
      </c>
      <c r="P343">
        <v>164</v>
      </c>
      <c r="Q343">
        <v>32</v>
      </c>
      <c r="R343">
        <v>3</v>
      </c>
      <c r="S343" s="635">
        <f t="shared" si="107"/>
        <v>150000</v>
      </c>
      <c r="T343" s="635">
        <f t="shared" si="110"/>
        <v>198000</v>
      </c>
      <c r="U343" s="635">
        <f t="shared" si="111"/>
        <v>249000</v>
      </c>
    </row>
    <row r="344" spans="1:21">
      <c r="A344" s="370"/>
      <c r="B344" s="57" t="s">
        <v>1676</v>
      </c>
      <c r="C344" s="52">
        <v>250000</v>
      </c>
      <c r="D344" s="91">
        <v>150000</v>
      </c>
      <c r="E344" s="55">
        <f t="shared" si="102"/>
        <v>400000</v>
      </c>
      <c r="F344" s="632">
        <f t="shared" si="109"/>
        <v>300000</v>
      </c>
      <c r="G344" s="632">
        <f t="shared" si="109"/>
        <v>180000</v>
      </c>
      <c r="H344" s="632">
        <f t="shared" si="112"/>
        <v>480000</v>
      </c>
      <c r="I344" s="632">
        <f t="shared" si="104"/>
        <v>300000</v>
      </c>
      <c r="J344" s="632">
        <f t="shared" si="105"/>
        <v>330000</v>
      </c>
      <c r="K344" s="632">
        <f t="shared" si="106"/>
        <v>630000</v>
      </c>
      <c r="L344" s="632">
        <f t="shared" si="113"/>
        <v>300000</v>
      </c>
      <c r="M344" s="632">
        <f t="shared" si="108"/>
        <v>528000</v>
      </c>
      <c r="N344" s="633">
        <f t="shared" si="114"/>
        <v>828000</v>
      </c>
      <c r="P344">
        <v>170</v>
      </c>
      <c r="Q344">
        <v>34</v>
      </c>
      <c r="R344">
        <v>3</v>
      </c>
      <c r="S344" s="635">
        <f t="shared" si="107"/>
        <v>150000</v>
      </c>
      <c r="T344" s="635">
        <f t="shared" si="110"/>
        <v>198000</v>
      </c>
      <c r="U344" s="635">
        <f t="shared" si="111"/>
        <v>249000</v>
      </c>
    </row>
    <row r="345" spans="1:21">
      <c r="A345" s="370"/>
      <c r="B345" s="57" t="s">
        <v>1677</v>
      </c>
      <c r="C345" s="52">
        <v>250000</v>
      </c>
      <c r="D345" s="91">
        <v>150000</v>
      </c>
      <c r="E345" s="55">
        <f t="shared" si="102"/>
        <v>400000</v>
      </c>
      <c r="F345" s="632">
        <f t="shared" si="109"/>
        <v>300000</v>
      </c>
      <c r="G345" s="632">
        <f t="shared" si="109"/>
        <v>180000</v>
      </c>
      <c r="H345" s="632">
        <f t="shared" si="112"/>
        <v>480000</v>
      </c>
      <c r="I345" s="632">
        <f t="shared" si="104"/>
        <v>300000</v>
      </c>
      <c r="J345" s="632">
        <f t="shared" si="105"/>
        <v>330000</v>
      </c>
      <c r="K345" s="632">
        <f t="shared" si="106"/>
        <v>630000</v>
      </c>
      <c r="L345" s="632">
        <f t="shared" si="113"/>
        <v>300000</v>
      </c>
      <c r="M345" s="632">
        <f t="shared" si="108"/>
        <v>528000</v>
      </c>
      <c r="N345" s="633">
        <f t="shared" si="114"/>
        <v>828000</v>
      </c>
      <c r="P345">
        <v>174</v>
      </c>
      <c r="Q345">
        <v>34</v>
      </c>
      <c r="R345">
        <v>3</v>
      </c>
      <c r="S345" s="635">
        <f t="shared" si="107"/>
        <v>150000</v>
      </c>
      <c r="T345" s="635">
        <f t="shared" si="110"/>
        <v>198000</v>
      </c>
      <c r="U345" s="635">
        <f t="shared" si="111"/>
        <v>249000</v>
      </c>
    </row>
    <row r="346" spans="1:21">
      <c r="A346" s="370">
        <v>15</v>
      </c>
      <c r="B346" s="57" t="s">
        <v>1379</v>
      </c>
      <c r="C346" s="52">
        <v>250000</v>
      </c>
      <c r="D346" s="91">
        <v>150000</v>
      </c>
      <c r="E346" s="55">
        <f t="shared" si="102"/>
        <v>400000</v>
      </c>
      <c r="F346" s="632">
        <f t="shared" si="109"/>
        <v>300000</v>
      </c>
      <c r="G346" s="632">
        <f t="shared" si="109"/>
        <v>180000</v>
      </c>
      <c r="H346" s="632">
        <f t="shared" si="112"/>
        <v>480000</v>
      </c>
      <c r="I346" s="632">
        <f t="shared" si="104"/>
        <v>300000</v>
      </c>
      <c r="J346" s="632">
        <f t="shared" si="105"/>
        <v>330000</v>
      </c>
      <c r="K346" s="632">
        <f t="shared" si="106"/>
        <v>630000</v>
      </c>
      <c r="L346" s="632">
        <f t="shared" si="113"/>
        <v>300000</v>
      </c>
      <c r="M346" s="632">
        <f t="shared" si="108"/>
        <v>528000</v>
      </c>
      <c r="N346" s="633">
        <f t="shared" si="114"/>
        <v>828000</v>
      </c>
      <c r="P346">
        <v>176</v>
      </c>
      <c r="Q346">
        <v>35</v>
      </c>
      <c r="R346">
        <v>3</v>
      </c>
      <c r="S346" s="635">
        <f t="shared" si="107"/>
        <v>150000</v>
      </c>
      <c r="T346" s="635">
        <f t="shared" si="110"/>
        <v>198000</v>
      </c>
      <c r="U346" s="635">
        <f t="shared" si="111"/>
        <v>249000</v>
      </c>
    </row>
    <row r="347" spans="1:21">
      <c r="A347" s="370"/>
      <c r="B347" s="57" t="s">
        <v>1678</v>
      </c>
      <c r="C347" s="52">
        <v>280000</v>
      </c>
      <c r="D347" s="91">
        <v>120000</v>
      </c>
      <c r="E347" s="55">
        <f t="shared" si="102"/>
        <v>400000</v>
      </c>
      <c r="F347" s="632">
        <f t="shared" si="109"/>
        <v>336000</v>
      </c>
      <c r="G347" s="632">
        <f t="shared" si="109"/>
        <v>144000</v>
      </c>
      <c r="H347" s="632">
        <f t="shared" si="112"/>
        <v>480000</v>
      </c>
      <c r="I347" s="632">
        <f t="shared" si="104"/>
        <v>336000</v>
      </c>
      <c r="J347" s="632">
        <f t="shared" si="105"/>
        <v>319000</v>
      </c>
      <c r="K347" s="632">
        <f t="shared" si="106"/>
        <v>655000</v>
      </c>
      <c r="L347" s="632">
        <f t="shared" si="113"/>
        <v>336000</v>
      </c>
      <c r="M347" s="632">
        <f t="shared" si="108"/>
        <v>550000</v>
      </c>
      <c r="N347" s="633">
        <f t="shared" si="114"/>
        <v>886000</v>
      </c>
      <c r="P347">
        <v>184</v>
      </c>
      <c r="Q347">
        <v>36</v>
      </c>
      <c r="R347">
        <v>3.5</v>
      </c>
      <c r="S347" s="635">
        <f t="shared" si="107"/>
        <v>175000</v>
      </c>
      <c r="T347" s="635">
        <f t="shared" si="110"/>
        <v>231000</v>
      </c>
      <c r="U347" s="635">
        <f t="shared" si="111"/>
        <v>290500</v>
      </c>
    </row>
    <row r="348" spans="1:21">
      <c r="A348" s="370"/>
      <c r="B348" s="57" t="s">
        <v>1679</v>
      </c>
      <c r="C348" s="52">
        <v>280000</v>
      </c>
      <c r="D348" s="91">
        <v>120000</v>
      </c>
      <c r="E348" s="55">
        <f t="shared" si="102"/>
        <v>400000</v>
      </c>
      <c r="F348" s="632">
        <f t="shared" si="109"/>
        <v>336000</v>
      </c>
      <c r="G348" s="632">
        <f t="shared" si="109"/>
        <v>144000</v>
      </c>
      <c r="H348" s="632">
        <f t="shared" si="112"/>
        <v>480000</v>
      </c>
      <c r="I348" s="632">
        <f t="shared" si="104"/>
        <v>336000</v>
      </c>
      <c r="J348" s="632">
        <f t="shared" si="105"/>
        <v>319000</v>
      </c>
      <c r="K348" s="632">
        <f t="shared" si="106"/>
        <v>655000</v>
      </c>
      <c r="L348" s="632">
        <f t="shared" si="113"/>
        <v>336000</v>
      </c>
      <c r="M348" s="632">
        <f t="shared" si="108"/>
        <v>550000</v>
      </c>
      <c r="N348" s="633">
        <f t="shared" si="114"/>
        <v>886000</v>
      </c>
      <c r="P348">
        <v>184</v>
      </c>
      <c r="Q348">
        <v>36</v>
      </c>
      <c r="R348">
        <v>3.5</v>
      </c>
      <c r="S348" s="635">
        <f t="shared" si="107"/>
        <v>175000</v>
      </c>
      <c r="T348" s="635">
        <f t="shared" si="110"/>
        <v>231000</v>
      </c>
      <c r="U348" s="635">
        <f t="shared" si="111"/>
        <v>290500</v>
      </c>
    </row>
    <row r="349" spans="1:21">
      <c r="A349" s="370"/>
      <c r="B349" s="57"/>
      <c r="C349" s="52"/>
      <c r="D349" s="91"/>
      <c r="E349" s="55"/>
      <c r="F349" s="632"/>
      <c r="G349" s="632"/>
      <c r="H349" s="632"/>
      <c r="I349" s="632"/>
      <c r="J349" s="632"/>
      <c r="K349" s="632"/>
      <c r="L349" s="632"/>
      <c r="M349" s="632"/>
      <c r="N349" s="633"/>
      <c r="S349" s="635"/>
      <c r="T349" s="635">
        <f t="shared" si="110"/>
        <v>0</v>
      </c>
      <c r="U349" s="635">
        <f t="shared" si="111"/>
        <v>0</v>
      </c>
    </row>
    <row r="350" spans="1:21">
      <c r="A350" s="368" t="s">
        <v>572</v>
      </c>
      <c r="B350" s="63" t="s">
        <v>1380</v>
      </c>
      <c r="C350" s="52"/>
      <c r="D350" s="91"/>
      <c r="E350" s="55"/>
      <c r="F350" s="632"/>
      <c r="G350" s="632"/>
      <c r="H350" s="632"/>
      <c r="I350" s="632"/>
      <c r="J350" s="632"/>
      <c r="K350" s="632"/>
      <c r="L350" s="632"/>
      <c r="M350" s="632"/>
      <c r="N350" s="633"/>
      <c r="S350" s="635"/>
      <c r="T350" s="635">
        <f t="shared" si="110"/>
        <v>0</v>
      </c>
      <c r="U350" s="635">
        <f t="shared" si="111"/>
        <v>0</v>
      </c>
    </row>
    <row r="351" spans="1:21">
      <c r="A351" s="370">
        <v>1</v>
      </c>
      <c r="B351" s="57" t="s">
        <v>1381</v>
      </c>
      <c r="C351" s="52">
        <v>160000</v>
      </c>
      <c r="D351" s="91">
        <v>110000</v>
      </c>
      <c r="E351" s="55">
        <f t="shared" si="102"/>
        <v>270000</v>
      </c>
      <c r="F351" s="632">
        <f t="shared" si="109"/>
        <v>192000</v>
      </c>
      <c r="G351" s="632">
        <f t="shared" si="109"/>
        <v>132000</v>
      </c>
      <c r="H351" s="632">
        <f t="shared" si="112"/>
        <v>324000</v>
      </c>
      <c r="I351" s="632">
        <f t="shared" si="104"/>
        <v>192000</v>
      </c>
      <c r="J351" s="632">
        <f t="shared" si="105"/>
        <v>207000</v>
      </c>
      <c r="K351" s="632">
        <f t="shared" si="106"/>
        <v>399000</v>
      </c>
      <c r="L351" s="632">
        <f t="shared" si="113"/>
        <v>192000</v>
      </c>
      <c r="M351" s="632">
        <f t="shared" si="108"/>
        <v>306000</v>
      </c>
      <c r="N351" s="633">
        <f t="shared" si="114"/>
        <v>498000</v>
      </c>
      <c r="P351">
        <v>94</v>
      </c>
      <c r="Q351">
        <v>18</v>
      </c>
      <c r="R351">
        <v>1.5</v>
      </c>
      <c r="S351" s="635">
        <f t="shared" si="107"/>
        <v>75000</v>
      </c>
      <c r="T351" s="635">
        <f t="shared" si="110"/>
        <v>99000</v>
      </c>
      <c r="U351" s="635">
        <f t="shared" si="111"/>
        <v>124500</v>
      </c>
    </row>
    <row r="352" spans="1:21">
      <c r="A352" s="370">
        <v>2</v>
      </c>
      <c r="B352" s="57" t="s">
        <v>1680</v>
      </c>
      <c r="C352" s="52">
        <v>160000</v>
      </c>
      <c r="D352" s="91">
        <v>110000</v>
      </c>
      <c r="E352" s="55">
        <f t="shared" si="102"/>
        <v>270000</v>
      </c>
      <c r="F352" s="632">
        <f t="shared" si="109"/>
        <v>192000</v>
      </c>
      <c r="G352" s="632">
        <f t="shared" si="109"/>
        <v>132000</v>
      </c>
      <c r="H352" s="632">
        <f t="shared" si="112"/>
        <v>324000</v>
      </c>
      <c r="I352" s="632">
        <f t="shared" si="104"/>
        <v>192000</v>
      </c>
      <c r="J352" s="632">
        <f t="shared" si="105"/>
        <v>207000</v>
      </c>
      <c r="K352" s="632">
        <f t="shared" si="106"/>
        <v>399000</v>
      </c>
      <c r="L352" s="632">
        <f t="shared" si="113"/>
        <v>192000</v>
      </c>
      <c r="M352" s="632">
        <f t="shared" si="108"/>
        <v>306000</v>
      </c>
      <c r="N352" s="633">
        <f t="shared" si="114"/>
        <v>498000</v>
      </c>
      <c r="P352">
        <v>94</v>
      </c>
      <c r="Q352">
        <v>18</v>
      </c>
      <c r="R352">
        <v>1.5</v>
      </c>
      <c r="S352" s="635">
        <f t="shared" si="107"/>
        <v>75000</v>
      </c>
      <c r="T352" s="635">
        <f t="shared" si="110"/>
        <v>99000</v>
      </c>
      <c r="U352" s="635">
        <f t="shared" si="111"/>
        <v>124500</v>
      </c>
    </row>
    <row r="353" spans="1:21">
      <c r="A353" s="370">
        <v>3</v>
      </c>
      <c r="B353" s="57" t="s">
        <v>1681</v>
      </c>
      <c r="C353" s="52">
        <v>180000</v>
      </c>
      <c r="D353" s="91">
        <v>120000</v>
      </c>
      <c r="E353" s="55">
        <f t="shared" si="102"/>
        <v>300000</v>
      </c>
      <c r="F353" s="632">
        <f t="shared" si="109"/>
        <v>216000</v>
      </c>
      <c r="G353" s="632">
        <f t="shared" si="109"/>
        <v>144000</v>
      </c>
      <c r="H353" s="632">
        <f t="shared" si="112"/>
        <v>360000</v>
      </c>
      <c r="I353" s="632">
        <f t="shared" si="104"/>
        <v>216000</v>
      </c>
      <c r="J353" s="632">
        <f t="shared" si="105"/>
        <v>219000</v>
      </c>
      <c r="K353" s="632">
        <f t="shared" si="106"/>
        <v>435000</v>
      </c>
      <c r="L353" s="632">
        <f t="shared" si="113"/>
        <v>216000</v>
      </c>
      <c r="M353" s="632">
        <f t="shared" si="108"/>
        <v>318000</v>
      </c>
      <c r="N353" s="633">
        <f t="shared" si="114"/>
        <v>534000</v>
      </c>
      <c r="P353">
        <v>94</v>
      </c>
      <c r="Q353">
        <v>18</v>
      </c>
      <c r="R353">
        <v>1.5</v>
      </c>
      <c r="S353" s="635">
        <f t="shared" si="107"/>
        <v>75000</v>
      </c>
      <c r="T353" s="635">
        <f t="shared" si="110"/>
        <v>99000</v>
      </c>
      <c r="U353" s="635">
        <f t="shared" si="111"/>
        <v>124500</v>
      </c>
    </row>
    <row r="354" spans="1:21">
      <c r="A354" s="370">
        <v>4</v>
      </c>
      <c r="B354" s="57" t="s">
        <v>1682</v>
      </c>
      <c r="C354" s="52">
        <v>200000</v>
      </c>
      <c r="D354" s="91">
        <v>150000</v>
      </c>
      <c r="E354" s="55">
        <f t="shared" si="102"/>
        <v>350000</v>
      </c>
      <c r="F354" s="632">
        <f t="shared" si="109"/>
        <v>240000</v>
      </c>
      <c r="G354" s="632">
        <f t="shared" si="109"/>
        <v>180000</v>
      </c>
      <c r="H354" s="632">
        <f t="shared" si="112"/>
        <v>420000</v>
      </c>
      <c r="I354" s="632">
        <f t="shared" si="104"/>
        <v>240000</v>
      </c>
      <c r="J354" s="632">
        <f t="shared" si="105"/>
        <v>280000</v>
      </c>
      <c r="K354" s="632">
        <f t="shared" si="106"/>
        <v>520000</v>
      </c>
      <c r="L354" s="632">
        <f t="shared" si="113"/>
        <v>240000</v>
      </c>
      <c r="M354" s="632">
        <f t="shared" si="108"/>
        <v>412000</v>
      </c>
      <c r="N354" s="633">
        <f t="shared" si="114"/>
        <v>652000</v>
      </c>
      <c r="P354">
        <v>100</v>
      </c>
      <c r="Q354">
        <v>20</v>
      </c>
      <c r="R354">
        <v>2</v>
      </c>
      <c r="S354" s="635">
        <f t="shared" si="107"/>
        <v>100000</v>
      </c>
      <c r="T354" s="635">
        <f t="shared" si="110"/>
        <v>132000</v>
      </c>
      <c r="U354" s="635">
        <f t="shared" si="111"/>
        <v>166000</v>
      </c>
    </row>
    <row r="355" spans="1:21">
      <c r="A355" s="370">
        <v>5</v>
      </c>
      <c r="B355" s="57" t="s">
        <v>1683</v>
      </c>
      <c r="C355" s="52">
        <v>200000</v>
      </c>
      <c r="D355" s="91">
        <v>150000</v>
      </c>
      <c r="E355" s="55">
        <f t="shared" si="102"/>
        <v>350000</v>
      </c>
      <c r="F355" s="632">
        <f t="shared" si="109"/>
        <v>240000</v>
      </c>
      <c r="G355" s="632">
        <f t="shared" si="109"/>
        <v>180000</v>
      </c>
      <c r="H355" s="632">
        <f t="shared" si="112"/>
        <v>420000</v>
      </c>
      <c r="I355" s="632">
        <f t="shared" si="104"/>
        <v>240000</v>
      </c>
      <c r="J355" s="632">
        <f t="shared" si="105"/>
        <v>280000</v>
      </c>
      <c r="K355" s="632">
        <f t="shared" si="106"/>
        <v>520000</v>
      </c>
      <c r="L355" s="632">
        <f t="shared" si="113"/>
        <v>240000</v>
      </c>
      <c r="M355" s="632">
        <f t="shared" si="108"/>
        <v>412000</v>
      </c>
      <c r="N355" s="633">
        <f t="shared" si="114"/>
        <v>652000</v>
      </c>
      <c r="P355">
        <v>110</v>
      </c>
      <c r="Q355">
        <v>22</v>
      </c>
      <c r="R355">
        <v>2</v>
      </c>
      <c r="S355" s="635">
        <f t="shared" si="107"/>
        <v>100000</v>
      </c>
      <c r="T355" s="635">
        <f t="shared" si="110"/>
        <v>132000</v>
      </c>
      <c r="U355" s="635">
        <f t="shared" si="111"/>
        <v>166000</v>
      </c>
    </row>
    <row r="356" spans="1:21">
      <c r="A356" s="370"/>
      <c r="B356" s="57" t="s">
        <v>1684</v>
      </c>
      <c r="C356" s="52">
        <v>190000</v>
      </c>
      <c r="D356" s="91">
        <v>135000</v>
      </c>
      <c r="E356" s="55">
        <f t="shared" si="102"/>
        <v>325000</v>
      </c>
      <c r="F356" s="632">
        <f t="shared" si="109"/>
        <v>228000</v>
      </c>
      <c r="G356" s="632">
        <f t="shared" si="109"/>
        <v>162000</v>
      </c>
      <c r="H356" s="632">
        <f t="shared" si="112"/>
        <v>390000</v>
      </c>
      <c r="I356" s="632">
        <f t="shared" si="104"/>
        <v>228000</v>
      </c>
      <c r="J356" s="632">
        <f t="shared" si="105"/>
        <v>262000</v>
      </c>
      <c r="K356" s="632">
        <f t="shared" si="106"/>
        <v>490000</v>
      </c>
      <c r="L356" s="632">
        <f t="shared" si="113"/>
        <v>228000</v>
      </c>
      <c r="M356" s="632">
        <f t="shared" si="108"/>
        <v>394000</v>
      </c>
      <c r="N356" s="633">
        <f t="shared" si="114"/>
        <v>622000</v>
      </c>
      <c r="P356">
        <v>120</v>
      </c>
      <c r="Q356">
        <v>24</v>
      </c>
      <c r="R356">
        <v>2</v>
      </c>
      <c r="S356" s="635">
        <f t="shared" si="107"/>
        <v>100000</v>
      </c>
      <c r="T356" s="635">
        <f t="shared" si="110"/>
        <v>132000</v>
      </c>
      <c r="U356" s="635">
        <f t="shared" si="111"/>
        <v>166000</v>
      </c>
    </row>
    <row r="357" spans="1:21">
      <c r="A357" s="370"/>
      <c r="B357" s="57" t="s">
        <v>1685</v>
      </c>
      <c r="C357" s="52">
        <v>190000</v>
      </c>
      <c r="D357" s="91">
        <v>135000</v>
      </c>
      <c r="E357" s="55">
        <f t="shared" si="102"/>
        <v>325000</v>
      </c>
      <c r="F357" s="632">
        <f t="shared" si="109"/>
        <v>228000</v>
      </c>
      <c r="G357" s="632">
        <f t="shared" si="109"/>
        <v>162000</v>
      </c>
      <c r="H357" s="632">
        <f t="shared" si="112"/>
        <v>390000</v>
      </c>
      <c r="I357" s="632">
        <f t="shared" si="104"/>
        <v>228000</v>
      </c>
      <c r="J357" s="632">
        <f t="shared" si="105"/>
        <v>262000</v>
      </c>
      <c r="K357" s="632">
        <f t="shared" si="106"/>
        <v>490000</v>
      </c>
      <c r="L357" s="632">
        <f t="shared" si="113"/>
        <v>228000</v>
      </c>
      <c r="M357" s="632">
        <f t="shared" si="108"/>
        <v>394000</v>
      </c>
      <c r="N357" s="633">
        <f t="shared" si="114"/>
        <v>622000</v>
      </c>
      <c r="P357">
        <v>125</v>
      </c>
      <c r="Q357">
        <v>25</v>
      </c>
      <c r="R357">
        <v>2</v>
      </c>
      <c r="S357" s="635">
        <f t="shared" si="107"/>
        <v>100000</v>
      </c>
      <c r="T357" s="635">
        <f t="shared" si="110"/>
        <v>132000</v>
      </c>
      <c r="U357" s="635">
        <f t="shared" si="111"/>
        <v>166000</v>
      </c>
    </row>
    <row r="358" spans="1:21">
      <c r="A358" s="370">
        <v>6</v>
      </c>
      <c r="B358" s="57" t="s">
        <v>1686</v>
      </c>
      <c r="C358" s="52">
        <v>200000</v>
      </c>
      <c r="D358" s="91">
        <v>150000</v>
      </c>
      <c r="E358" s="55">
        <f t="shared" si="102"/>
        <v>350000</v>
      </c>
      <c r="F358" s="632">
        <f t="shared" si="109"/>
        <v>240000</v>
      </c>
      <c r="G358" s="632">
        <f t="shared" si="109"/>
        <v>180000</v>
      </c>
      <c r="H358" s="632">
        <f t="shared" si="112"/>
        <v>420000</v>
      </c>
      <c r="I358" s="632">
        <f t="shared" si="104"/>
        <v>240000</v>
      </c>
      <c r="J358" s="632">
        <f t="shared" si="105"/>
        <v>280000</v>
      </c>
      <c r="K358" s="632">
        <f t="shared" si="106"/>
        <v>520000</v>
      </c>
      <c r="L358" s="632">
        <f t="shared" si="113"/>
        <v>240000</v>
      </c>
      <c r="M358" s="632">
        <f t="shared" si="108"/>
        <v>412000</v>
      </c>
      <c r="N358" s="633">
        <f t="shared" si="114"/>
        <v>652000</v>
      </c>
      <c r="P358">
        <v>125</v>
      </c>
      <c r="Q358">
        <v>25</v>
      </c>
      <c r="R358">
        <v>2</v>
      </c>
      <c r="S358" s="635">
        <f t="shared" si="107"/>
        <v>100000</v>
      </c>
      <c r="T358" s="635">
        <f t="shared" si="110"/>
        <v>132000</v>
      </c>
      <c r="U358" s="635">
        <f t="shared" si="111"/>
        <v>166000</v>
      </c>
    </row>
    <row r="359" spans="1:21">
      <c r="A359" s="370"/>
      <c r="B359" s="57" t="s">
        <v>1687</v>
      </c>
      <c r="C359" s="52">
        <v>220000</v>
      </c>
      <c r="D359" s="91">
        <v>130000</v>
      </c>
      <c r="E359" s="55">
        <f t="shared" si="102"/>
        <v>350000</v>
      </c>
      <c r="F359" s="632">
        <f t="shared" si="109"/>
        <v>264000</v>
      </c>
      <c r="G359" s="632">
        <f t="shared" si="109"/>
        <v>156000</v>
      </c>
      <c r="H359" s="632">
        <f t="shared" si="112"/>
        <v>420000</v>
      </c>
      <c r="I359" s="632">
        <f t="shared" si="104"/>
        <v>264000</v>
      </c>
      <c r="J359" s="632">
        <f t="shared" si="105"/>
        <v>281000</v>
      </c>
      <c r="K359" s="632">
        <f t="shared" si="106"/>
        <v>545000</v>
      </c>
      <c r="L359" s="632">
        <f t="shared" si="113"/>
        <v>264000</v>
      </c>
      <c r="M359" s="632">
        <f t="shared" si="108"/>
        <v>446000</v>
      </c>
      <c r="N359" s="633">
        <f t="shared" si="114"/>
        <v>710000</v>
      </c>
      <c r="P359">
        <v>140</v>
      </c>
      <c r="Q359">
        <v>28</v>
      </c>
      <c r="R359">
        <v>2.5</v>
      </c>
      <c r="S359" s="635">
        <f t="shared" si="107"/>
        <v>125000</v>
      </c>
      <c r="T359" s="635">
        <f t="shared" si="110"/>
        <v>165000</v>
      </c>
      <c r="U359" s="635">
        <f t="shared" si="111"/>
        <v>207500</v>
      </c>
    </row>
    <row r="360" spans="1:21">
      <c r="A360" s="370"/>
      <c r="B360" s="57" t="s">
        <v>1688</v>
      </c>
      <c r="C360" s="52">
        <v>200000</v>
      </c>
      <c r="D360" s="91">
        <v>150000</v>
      </c>
      <c r="E360" s="55">
        <f t="shared" si="102"/>
        <v>350000</v>
      </c>
      <c r="F360" s="632">
        <f t="shared" si="109"/>
        <v>240000</v>
      </c>
      <c r="G360" s="632">
        <f t="shared" si="109"/>
        <v>180000</v>
      </c>
      <c r="H360" s="632">
        <f t="shared" si="112"/>
        <v>420000</v>
      </c>
      <c r="I360" s="632">
        <f t="shared" si="104"/>
        <v>240000</v>
      </c>
      <c r="J360" s="632">
        <f t="shared" si="105"/>
        <v>305000</v>
      </c>
      <c r="K360" s="632">
        <f t="shared" si="106"/>
        <v>545000</v>
      </c>
      <c r="L360" s="632">
        <f t="shared" si="113"/>
        <v>240000</v>
      </c>
      <c r="M360" s="632">
        <f t="shared" si="108"/>
        <v>470000</v>
      </c>
      <c r="N360" s="633">
        <f t="shared" si="114"/>
        <v>710000</v>
      </c>
      <c r="P360">
        <v>130</v>
      </c>
      <c r="Q360">
        <v>26</v>
      </c>
      <c r="R360">
        <v>2.5</v>
      </c>
      <c r="S360" s="635">
        <f t="shared" si="107"/>
        <v>125000</v>
      </c>
      <c r="T360" s="635">
        <f t="shared" si="110"/>
        <v>165000</v>
      </c>
      <c r="U360" s="635">
        <f t="shared" si="111"/>
        <v>207500</v>
      </c>
    </row>
    <row r="361" spans="1:21">
      <c r="A361" s="370">
        <v>7</v>
      </c>
      <c r="B361" s="57" t="s">
        <v>1433</v>
      </c>
      <c r="C361" s="52">
        <v>200000</v>
      </c>
      <c r="D361" s="91">
        <v>150000</v>
      </c>
      <c r="E361" s="55">
        <f t="shared" ref="E361:E362" si="115">+C361+D361</f>
        <v>350000</v>
      </c>
      <c r="F361" s="632">
        <f t="shared" si="109"/>
        <v>240000</v>
      </c>
      <c r="G361" s="632">
        <f t="shared" si="109"/>
        <v>180000</v>
      </c>
      <c r="H361" s="632">
        <f t="shared" si="112"/>
        <v>420000</v>
      </c>
      <c r="I361" s="632">
        <f t="shared" si="104"/>
        <v>240000</v>
      </c>
      <c r="J361" s="632">
        <f t="shared" si="105"/>
        <v>280000</v>
      </c>
      <c r="K361" s="632">
        <f t="shared" si="106"/>
        <v>520000</v>
      </c>
      <c r="L361" s="632">
        <f t="shared" si="113"/>
        <v>240000</v>
      </c>
      <c r="M361" s="632">
        <f t="shared" si="108"/>
        <v>412000</v>
      </c>
      <c r="N361" s="633">
        <f t="shared" si="114"/>
        <v>652000</v>
      </c>
      <c r="P361">
        <v>128</v>
      </c>
      <c r="Q361">
        <v>25</v>
      </c>
      <c r="R361">
        <v>2</v>
      </c>
      <c r="S361" s="635">
        <f t="shared" si="107"/>
        <v>100000</v>
      </c>
      <c r="T361" s="635">
        <f t="shared" si="110"/>
        <v>132000</v>
      </c>
      <c r="U361" s="635">
        <f t="shared" si="111"/>
        <v>166000</v>
      </c>
    </row>
    <row r="362" spans="1:21">
      <c r="A362" s="370"/>
      <c r="B362" s="57" t="s">
        <v>1689</v>
      </c>
      <c r="C362" s="52">
        <v>200000</v>
      </c>
      <c r="D362" s="91">
        <v>125000</v>
      </c>
      <c r="E362" s="55">
        <f t="shared" si="115"/>
        <v>325000</v>
      </c>
      <c r="F362" s="632">
        <f t="shared" si="109"/>
        <v>240000</v>
      </c>
      <c r="G362" s="632">
        <f t="shared" si="109"/>
        <v>150000</v>
      </c>
      <c r="H362" s="632">
        <f t="shared" si="112"/>
        <v>390000</v>
      </c>
      <c r="I362" s="632">
        <f t="shared" si="104"/>
        <v>240000</v>
      </c>
      <c r="J362" s="632">
        <f t="shared" si="105"/>
        <v>275000</v>
      </c>
      <c r="K362" s="632">
        <f t="shared" si="106"/>
        <v>515000</v>
      </c>
      <c r="L362" s="632">
        <f t="shared" si="113"/>
        <v>240000</v>
      </c>
      <c r="M362" s="632">
        <f t="shared" si="108"/>
        <v>440000</v>
      </c>
      <c r="N362" s="633">
        <f t="shared" si="114"/>
        <v>680000</v>
      </c>
      <c r="P362">
        <v>130</v>
      </c>
      <c r="Q362">
        <v>26</v>
      </c>
      <c r="R362">
        <v>2.5</v>
      </c>
      <c r="S362" s="635">
        <f t="shared" si="107"/>
        <v>125000</v>
      </c>
      <c r="T362" s="635">
        <f t="shared" si="110"/>
        <v>165000</v>
      </c>
      <c r="U362" s="635">
        <f t="shared" si="111"/>
        <v>207500</v>
      </c>
    </row>
    <row r="363" spans="1:21">
      <c r="A363" s="370"/>
      <c r="B363" s="57" t="s">
        <v>1690</v>
      </c>
      <c r="C363" s="52">
        <v>200000</v>
      </c>
      <c r="D363" s="91">
        <v>125000</v>
      </c>
      <c r="E363" s="55">
        <f t="shared" si="93"/>
        <v>325000</v>
      </c>
      <c r="F363" s="632">
        <f t="shared" si="109"/>
        <v>240000</v>
      </c>
      <c r="G363" s="632">
        <f t="shared" si="109"/>
        <v>150000</v>
      </c>
      <c r="H363" s="632">
        <f t="shared" si="112"/>
        <v>390000</v>
      </c>
      <c r="I363" s="632">
        <f t="shared" si="104"/>
        <v>240000</v>
      </c>
      <c r="J363" s="632">
        <f t="shared" si="105"/>
        <v>275000</v>
      </c>
      <c r="K363" s="632">
        <f t="shared" si="106"/>
        <v>515000</v>
      </c>
      <c r="L363" s="632">
        <f t="shared" si="113"/>
        <v>240000</v>
      </c>
      <c r="M363" s="632">
        <f t="shared" si="108"/>
        <v>440000</v>
      </c>
      <c r="N363" s="633">
        <f t="shared" si="114"/>
        <v>680000</v>
      </c>
      <c r="P363">
        <v>130</v>
      </c>
      <c r="Q363">
        <v>26</v>
      </c>
      <c r="R363">
        <v>2.5</v>
      </c>
      <c r="S363" s="635">
        <f t="shared" si="107"/>
        <v>125000</v>
      </c>
      <c r="T363" s="635">
        <f t="shared" si="110"/>
        <v>165000</v>
      </c>
      <c r="U363" s="635">
        <f t="shared" si="111"/>
        <v>207500</v>
      </c>
    </row>
    <row r="364" spans="1:21">
      <c r="A364" s="370">
        <v>8</v>
      </c>
      <c r="B364" s="57" t="s">
        <v>1691</v>
      </c>
      <c r="C364" s="52">
        <v>220000</v>
      </c>
      <c r="D364" s="91">
        <v>130000</v>
      </c>
      <c r="E364" s="55">
        <f t="shared" si="93"/>
        <v>350000</v>
      </c>
      <c r="F364" s="632">
        <f t="shared" si="109"/>
        <v>264000</v>
      </c>
      <c r="G364" s="632">
        <f t="shared" si="109"/>
        <v>156000</v>
      </c>
      <c r="H364" s="632">
        <f t="shared" si="112"/>
        <v>420000</v>
      </c>
      <c r="I364" s="632">
        <f t="shared" si="104"/>
        <v>264000</v>
      </c>
      <c r="J364" s="632">
        <f t="shared" si="105"/>
        <v>281000</v>
      </c>
      <c r="K364" s="632">
        <f t="shared" si="106"/>
        <v>545000</v>
      </c>
      <c r="L364" s="632">
        <f t="shared" si="113"/>
        <v>264000</v>
      </c>
      <c r="M364" s="632">
        <f t="shared" si="108"/>
        <v>446000</v>
      </c>
      <c r="N364" s="633">
        <f t="shared" si="114"/>
        <v>710000</v>
      </c>
      <c r="P364">
        <v>134</v>
      </c>
      <c r="Q364">
        <v>26</v>
      </c>
      <c r="R364">
        <v>2.5</v>
      </c>
      <c r="S364" s="635">
        <f t="shared" si="107"/>
        <v>125000</v>
      </c>
      <c r="T364" s="635">
        <f t="shared" si="110"/>
        <v>165000</v>
      </c>
      <c r="U364" s="635">
        <f t="shared" si="111"/>
        <v>207500</v>
      </c>
    </row>
    <row r="365" spans="1:21">
      <c r="A365" s="370"/>
      <c r="B365" s="57" t="s">
        <v>1692</v>
      </c>
      <c r="C365" s="52">
        <v>250000</v>
      </c>
      <c r="D365" s="91">
        <v>150000</v>
      </c>
      <c r="E365" s="55">
        <f t="shared" si="93"/>
        <v>400000</v>
      </c>
      <c r="F365" s="632">
        <f t="shared" si="109"/>
        <v>300000</v>
      </c>
      <c r="G365" s="632">
        <f t="shared" si="109"/>
        <v>180000</v>
      </c>
      <c r="H365" s="632">
        <f t="shared" si="112"/>
        <v>480000</v>
      </c>
      <c r="I365" s="632">
        <f t="shared" si="104"/>
        <v>300000</v>
      </c>
      <c r="J365" s="632">
        <f t="shared" si="105"/>
        <v>330000</v>
      </c>
      <c r="K365" s="632">
        <f t="shared" si="106"/>
        <v>630000</v>
      </c>
      <c r="L365" s="632">
        <f t="shared" si="113"/>
        <v>300000</v>
      </c>
      <c r="M365" s="632">
        <f t="shared" si="108"/>
        <v>528000</v>
      </c>
      <c r="N365" s="633">
        <f t="shared" si="114"/>
        <v>828000</v>
      </c>
      <c r="P365">
        <v>164</v>
      </c>
      <c r="Q365">
        <v>32</v>
      </c>
      <c r="R365">
        <v>3</v>
      </c>
      <c r="S365" s="635">
        <f t="shared" si="107"/>
        <v>150000</v>
      </c>
      <c r="T365" s="635">
        <f t="shared" si="110"/>
        <v>198000</v>
      </c>
      <c r="U365" s="635">
        <f t="shared" si="111"/>
        <v>249000</v>
      </c>
    </row>
    <row r="366" spans="1:21">
      <c r="A366" s="370"/>
      <c r="B366" s="57" t="s">
        <v>1693</v>
      </c>
      <c r="C366" s="52">
        <v>230000</v>
      </c>
      <c r="D366" s="91">
        <v>140000</v>
      </c>
      <c r="E366" s="55">
        <f t="shared" si="93"/>
        <v>370000</v>
      </c>
      <c r="F366" s="632">
        <f t="shared" si="109"/>
        <v>276000</v>
      </c>
      <c r="G366" s="632">
        <f t="shared" si="109"/>
        <v>168000</v>
      </c>
      <c r="H366" s="632">
        <f t="shared" si="112"/>
        <v>444000</v>
      </c>
      <c r="I366" s="632">
        <f t="shared" si="104"/>
        <v>276000</v>
      </c>
      <c r="J366" s="632">
        <f t="shared" si="105"/>
        <v>293000</v>
      </c>
      <c r="K366" s="632">
        <f t="shared" si="106"/>
        <v>569000</v>
      </c>
      <c r="L366" s="632">
        <f t="shared" si="113"/>
        <v>276000</v>
      </c>
      <c r="M366" s="632">
        <f t="shared" si="108"/>
        <v>458000</v>
      </c>
      <c r="N366" s="633">
        <f t="shared" si="114"/>
        <v>734000</v>
      </c>
      <c r="P366">
        <v>150</v>
      </c>
      <c r="Q366">
        <v>30</v>
      </c>
      <c r="R366">
        <v>2.5</v>
      </c>
      <c r="S366" s="635">
        <f t="shared" si="107"/>
        <v>125000</v>
      </c>
      <c r="T366" s="635">
        <f t="shared" si="110"/>
        <v>165000</v>
      </c>
      <c r="U366" s="635">
        <f t="shared" si="111"/>
        <v>207500</v>
      </c>
    </row>
    <row r="367" spans="1:21">
      <c r="A367" s="370">
        <v>9</v>
      </c>
      <c r="B367" s="57" t="s">
        <v>1396</v>
      </c>
      <c r="C367" s="52">
        <v>220000</v>
      </c>
      <c r="D367" s="91">
        <v>150000</v>
      </c>
      <c r="E367" s="55">
        <f t="shared" si="93"/>
        <v>370000</v>
      </c>
      <c r="F367" s="632">
        <f t="shared" si="109"/>
        <v>264000</v>
      </c>
      <c r="G367" s="632">
        <f t="shared" si="109"/>
        <v>180000</v>
      </c>
      <c r="H367" s="632">
        <f t="shared" si="112"/>
        <v>444000</v>
      </c>
      <c r="I367" s="632">
        <f t="shared" si="104"/>
        <v>264000</v>
      </c>
      <c r="J367" s="632">
        <f t="shared" si="105"/>
        <v>305000</v>
      </c>
      <c r="K367" s="632">
        <f t="shared" si="106"/>
        <v>569000</v>
      </c>
      <c r="L367" s="632">
        <f t="shared" si="113"/>
        <v>264000</v>
      </c>
      <c r="M367" s="632">
        <f t="shared" si="108"/>
        <v>470000</v>
      </c>
      <c r="N367" s="633">
        <f t="shared" si="114"/>
        <v>734000</v>
      </c>
      <c r="P367">
        <v>142</v>
      </c>
      <c r="Q367">
        <v>28</v>
      </c>
      <c r="R367">
        <v>2.5</v>
      </c>
      <c r="S367" s="635">
        <f t="shared" si="107"/>
        <v>125000</v>
      </c>
      <c r="T367" s="635">
        <f t="shared" si="110"/>
        <v>165000</v>
      </c>
      <c r="U367" s="635">
        <f t="shared" si="111"/>
        <v>207500</v>
      </c>
    </row>
    <row r="368" spans="1:21">
      <c r="A368" s="370"/>
      <c r="B368" s="57" t="s">
        <v>1694</v>
      </c>
      <c r="C368" s="52">
        <v>235000</v>
      </c>
      <c r="D368" s="91">
        <v>135000</v>
      </c>
      <c r="E368" s="55">
        <f t="shared" si="93"/>
        <v>370000</v>
      </c>
      <c r="F368" s="632">
        <f t="shared" si="109"/>
        <v>282000</v>
      </c>
      <c r="G368" s="632">
        <f t="shared" si="109"/>
        <v>162000</v>
      </c>
      <c r="H368" s="632">
        <f t="shared" si="112"/>
        <v>444000</v>
      </c>
      <c r="I368" s="632">
        <f t="shared" si="104"/>
        <v>282000</v>
      </c>
      <c r="J368" s="632">
        <f t="shared" si="105"/>
        <v>287000</v>
      </c>
      <c r="K368" s="632">
        <f t="shared" si="106"/>
        <v>569000</v>
      </c>
      <c r="L368" s="632">
        <f t="shared" si="113"/>
        <v>282000</v>
      </c>
      <c r="M368" s="632">
        <f t="shared" si="108"/>
        <v>452000</v>
      </c>
      <c r="N368" s="633">
        <f t="shared" si="114"/>
        <v>734000</v>
      </c>
      <c r="P368">
        <v>154</v>
      </c>
      <c r="Q368">
        <v>30</v>
      </c>
      <c r="R368">
        <v>2.5</v>
      </c>
      <c r="S368" s="635">
        <f t="shared" si="107"/>
        <v>125000</v>
      </c>
      <c r="T368" s="635">
        <f t="shared" si="110"/>
        <v>165000</v>
      </c>
      <c r="U368" s="635">
        <f t="shared" si="111"/>
        <v>207500</v>
      </c>
    </row>
    <row r="369" spans="1:21">
      <c r="A369" s="370"/>
      <c r="B369" s="57" t="s">
        <v>1695</v>
      </c>
      <c r="C369" s="52">
        <v>235000</v>
      </c>
      <c r="D369" s="91">
        <v>135000</v>
      </c>
      <c r="E369" s="55">
        <f t="shared" ref="E369" si="116">+C369+D369</f>
        <v>370000</v>
      </c>
      <c r="F369" s="632">
        <f t="shared" si="109"/>
        <v>282000</v>
      </c>
      <c r="G369" s="632">
        <f t="shared" si="109"/>
        <v>162000</v>
      </c>
      <c r="H369" s="632">
        <f t="shared" si="112"/>
        <v>444000</v>
      </c>
      <c r="I369" s="632">
        <f t="shared" si="104"/>
        <v>282000</v>
      </c>
      <c r="J369" s="632">
        <f t="shared" si="105"/>
        <v>287000</v>
      </c>
      <c r="K369" s="632">
        <f t="shared" si="106"/>
        <v>569000</v>
      </c>
      <c r="L369" s="632">
        <f t="shared" si="113"/>
        <v>282000</v>
      </c>
      <c r="M369" s="632">
        <f t="shared" si="108"/>
        <v>452000</v>
      </c>
      <c r="N369" s="633">
        <f t="shared" si="114"/>
        <v>734000</v>
      </c>
      <c r="P369">
        <v>154</v>
      </c>
      <c r="Q369">
        <v>30</v>
      </c>
      <c r="R369">
        <v>2.5</v>
      </c>
      <c r="S369" s="635">
        <f t="shared" si="107"/>
        <v>125000</v>
      </c>
      <c r="T369" s="635">
        <f t="shared" si="110"/>
        <v>165000</v>
      </c>
      <c r="U369" s="635">
        <f t="shared" si="111"/>
        <v>207500</v>
      </c>
    </row>
    <row r="370" spans="1:21">
      <c r="A370" s="370"/>
      <c r="B370" s="57"/>
      <c r="C370" s="52"/>
      <c r="D370" s="91"/>
      <c r="E370" s="55"/>
      <c r="F370" s="632"/>
      <c r="G370" s="632"/>
      <c r="H370" s="632"/>
      <c r="I370" s="632"/>
      <c r="J370" s="632"/>
      <c r="K370" s="632"/>
      <c r="L370" s="632"/>
      <c r="M370" s="632">
        <f t="shared" si="108"/>
        <v>0</v>
      </c>
      <c r="N370" s="633"/>
      <c r="S370" s="635"/>
      <c r="T370" s="635">
        <f t="shared" si="110"/>
        <v>0</v>
      </c>
      <c r="U370" s="635">
        <f t="shared" si="111"/>
        <v>0</v>
      </c>
    </row>
    <row r="371" spans="1:21">
      <c r="A371" s="368" t="s">
        <v>1443</v>
      </c>
      <c r="B371" s="63" t="s">
        <v>1696</v>
      </c>
      <c r="C371" s="52"/>
      <c r="D371" s="91"/>
      <c r="E371" s="55"/>
      <c r="F371" s="632"/>
      <c r="G371" s="632"/>
      <c r="H371" s="632"/>
      <c r="I371" s="632"/>
      <c r="J371" s="632"/>
      <c r="K371" s="632"/>
      <c r="L371" s="632"/>
      <c r="M371" s="632">
        <f t="shared" si="108"/>
        <v>0</v>
      </c>
      <c r="N371" s="633"/>
      <c r="S371" s="635"/>
      <c r="T371" s="635">
        <f t="shared" si="110"/>
        <v>0</v>
      </c>
      <c r="U371" s="635">
        <f t="shared" si="111"/>
        <v>0</v>
      </c>
    </row>
    <row r="372" spans="1:21">
      <c r="A372" s="370">
        <v>1</v>
      </c>
      <c r="B372" s="57" t="s">
        <v>1697</v>
      </c>
      <c r="C372" s="52">
        <v>145000</v>
      </c>
      <c r="D372" s="91">
        <v>135000</v>
      </c>
      <c r="E372" s="55">
        <f t="shared" ref="E372:E383" si="117">+C372+D372</f>
        <v>280000</v>
      </c>
      <c r="F372" s="632">
        <f t="shared" si="109"/>
        <v>174000</v>
      </c>
      <c r="G372" s="632">
        <f t="shared" si="109"/>
        <v>162000</v>
      </c>
      <c r="H372" s="632">
        <f t="shared" si="112"/>
        <v>336000</v>
      </c>
      <c r="I372" s="632">
        <f t="shared" si="104"/>
        <v>174000</v>
      </c>
      <c r="J372" s="632">
        <f t="shared" si="105"/>
        <v>262000</v>
      </c>
      <c r="K372" s="632">
        <f t="shared" si="106"/>
        <v>436000</v>
      </c>
      <c r="L372" s="632">
        <f t="shared" si="113"/>
        <v>174000</v>
      </c>
      <c r="M372" s="632">
        <f t="shared" si="108"/>
        <v>394000</v>
      </c>
      <c r="N372" s="633">
        <f t="shared" si="114"/>
        <v>568000</v>
      </c>
      <c r="P372">
        <v>84</v>
      </c>
      <c r="Q372">
        <v>16</v>
      </c>
      <c r="R372">
        <v>2</v>
      </c>
      <c r="S372" s="635">
        <f t="shared" si="107"/>
        <v>100000</v>
      </c>
      <c r="T372" s="635">
        <f t="shared" si="110"/>
        <v>132000</v>
      </c>
      <c r="U372" s="635">
        <f t="shared" si="111"/>
        <v>166000</v>
      </c>
    </row>
    <row r="373" spans="1:21">
      <c r="A373" s="370">
        <v>2</v>
      </c>
      <c r="B373" s="57" t="s">
        <v>1698</v>
      </c>
      <c r="C373" s="52">
        <v>135000</v>
      </c>
      <c r="D373" s="91">
        <v>125000</v>
      </c>
      <c r="E373" s="55">
        <f t="shared" si="117"/>
        <v>260000</v>
      </c>
      <c r="F373" s="632">
        <f t="shared" si="109"/>
        <v>162000</v>
      </c>
      <c r="G373" s="632">
        <f t="shared" si="109"/>
        <v>150000</v>
      </c>
      <c r="H373" s="632">
        <f t="shared" si="112"/>
        <v>312000</v>
      </c>
      <c r="I373" s="632">
        <f t="shared" si="104"/>
        <v>162000</v>
      </c>
      <c r="J373" s="632">
        <f t="shared" si="105"/>
        <v>225000</v>
      </c>
      <c r="K373" s="632">
        <f t="shared" si="106"/>
        <v>387000</v>
      </c>
      <c r="L373" s="632">
        <f t="shared" si="113"/>
        <v>162000</v>
      </c>
      <c r="M373" s="632">
        <f t="shared" si="108"/>
        <v>324000</v>
      </c>
      <c r="N373" s="633">
        <f t="shared" si="114"/>
        <v>486000</v>
      </c>
      <c r="P373">
        <v>74</v>
      </c>
      <c r="Q373">
        <v>14</v>
      </c>
      <c r="R373">
        <v>1.5</v>
      </c>
      <c r="S373" s="635">
        <f t="shared" si="107"/>
        <v>75000</v>
      </c>
      <c r="T373" s="635">
        <f t="shared" si="110"/>
        <v>99000</v>
      </c>
      <c r="U373" s="635">
        <f t="shared" si="111"/>
        <v>124500</v>
      </c>
    </row>
    <row r="374" spans="1:21">
      <c r="A374" s="370"/>
      <c r="B374" s="57" t="s">
        <v>1699</v>
      </c>
      <c r="C374" s="52">
        <v>175000</v>
      </c>
      <c r="D374" s="91">
        <v>125000</v>
      </c>
      <c r="E374" s="55">
        <f t="shared" si="117"/>
        <v>300000</v>
      </c>
      <c r="F374" s="632">
        <f t="shared" si="109"/>
        <v>210000</v>
      </c>
      <c r="G374" s="632">
        <f t="shared" si="109"/>
        <v>150000</v>
      </c>
      <c r="H374" s="632">
        <f t="shared" si="112"/>
        <v>360000</v>
      </c>
      <c r="I374" s="632">
        <f t="shared" si="104"/>
        <v>210000</v>
      </c>
      <c r="J374" s="632">
        <f t="shared" si="105"/>
        <v>225000</v>
      </c>
      <c r="K374" s="632">
        <f t="shared" si="106"/>
        <v>435000</v>
      </c>
      <c r="L374" s="632">
        <f t="shared" si="113"/>
        <v>210000</v>
      </c>
      <c r="M374" s="632">
        <f t="shared" si="108"/>
        <v>324000</v>
      </c>
      <c r="N374" s="633">
        <f t="shared" si="114"/>
        <v>534000</v>
      </c>
      <c r="P374">
        <v>90</v>
      </c>
      <c r="Q374">
        <v>18</v>
      </c>
      <c r="R374">
        <v>1.5</v>
      </c>
      <c r="S374" s="635">
        <f t="shared" si="107"/>
        <v>75000</v>
      </c>
      <c r="T374" s="635">
        <f t="shared" si="110"/>
        <v>99000</v>
      </c>
      <c r="U374" s="635">
        <f t="shared" si="111"/>
        <v>124500</v>
      </c>
    </row>
    <row r="375" spans="1:21">
      <c r="A375" s="370"/>
      <c r="B375" s="57" t="s">
        <v>1700</v>
      </c>
      <c r="C375" s="52">
        <v>140000</v>
      </c>
      <c r="D375" s="91">
        <v>160000</v>
      </c>
      <c r="E375" s="55">
        <f t="shared" si="117"/>
        <v>300000</v>
      </c>
      <c r="F375" s="632">
        <f t="shared" si="109"/>
        <v>168000</v>
      </c>
      <c r="G375" s="632">
        <f t="shared" si="109"/>
        <v>192000</v>
      </c>
      <c r="H375" s="632">
        <f t="shared" si="112"/>
        <v>360000</v>
      </c>
      <c r="I375" s="632">
        <f t="shared" si="104"/>
        <v>168000</v>
      </c>
      <c r="J375" s="632">
        <f t="shared" si="105"/>
        <v>267000</v>
      </c>
      <c r="K375" s="632">
        <f t="shared" si="106"/>
        <v>435000</v>
      </c>
      <c r="L375" s="632">
        <f t="shared" si="113"/>
        <v>168000</v>
      </c>
      <c r="M375" s="632">
        <f t="shared" si="108"/>
        <v>366000</v>
      </c>
      <c r="N375" s="633">
        <f t="shared" si="114"/>
        <v>534000</v>
      </c>
      <c r="P375">
        <v>74</v>
      </c>
      <c r="Q375">
        <v>14</v>
      </c>
      <c r="R375">
        <v>1.5</v>
      </c>
      <c r="S375" s="635">
        <f t="shared" si="107"/>
        <v>75000</v>
      </c>
      <c r="T375" s="635">
        <f t="shared" si="110"/>
        <v>99000</v>
      </c>
      <c r="U375" s="635">
        <f t="shared" si="111"/>
        <v>124500</v>
      </c>
    </row>
    <row r="376" spans="1:21">
      <c r="A376" s="370">
        <v>3</v>
      </c>
      <c r="B376" s="57" t="s">
        <v>1701</v>
      </c>
      <c r="C376" s="52">
        <v>135000</v>
      </c>
      <c r="D376" s="91">
        <v>125000</v>
      </c>
      <c r="E376" s="55">
        <f t="shared" si="117"/>
        <v>260000</v>
      </c>
      <c r="F376" s="632">
        <f t="shared" si="109"/>
        <v>162000</v>
      </c>
      <c r="G376" s="632">
        <f t="shared" si="109"/>
        <v>150000</v>
      </c>
      <c r="H376" s="632">
        <f t="shared" si="112"/>
        <v>312000</v>
      </c>
      <c r="I376" s="632">
        <f t="shared" si="104"/>
        <v>162000</v>
      </c>
      <c r="J376" s="632">
        <f t="shared" si="105"/>
        <v>225000</v>
      </c>
      <c r="K376" s="632">
        <f t="shared" si="106"/>
        <v>387000</v>
      </c>
      <c r="L376" s="632">
        <f t="shared" si="113"/>
        <v>162000</v>
      </c>
      <c r="M376" s="632">
        <f t="shared" si="108"/>
        <v>324000</v>
      </c>
      <c r="N376" s="633">
        <f t="shared" si="114"/>
        <v>486000</v>
      </c>
      <c r="P376">
        <v>74</v>
      </c>
      <c r="Q376">
        <v>14</v>
      </c>
      <c r="R376">
        <v>1.5</v>
      </c>
      <c r="S376" s="635">
        <f t="shared" si="107"/>
        <v>75000</v>
      </c>
      <c r="T376" s="635">
        <f t="shared" si="110"/>
        <v>99000</v>
      </c>
      <c r="U376" s="635">
        <f t="shared" si="111"/>
        <v>124500</v>
      </c>
    </row>
    <row r="377" spans="1:21">
      <c r="A377" s="370">
        <v>4</v>
      </c>
      <c r="B377" s="57" t="s">
        <v>1702</v>
      </c>
      <c r="C377" s="52">
        <v>135000</v>
      </c>
      <c r="D377" s="91">
        <v>125000</v>
      </c>
      <c r="E377" s="55">
        <f t="shared" si="117"/>
        <v>260000</v>
      </c>
      <c r="F377" s="632">
        <f t="shared" si="109"/>
        <v>162000</v>
      </c>
      <c r="G377" s="632">
        <f t="shared" si="109"/>
        <v>150000</v>
      </c>
      <c r="H377" s="632">
        <f t="shared" si="112"/>
        <v>312000</v>
      </c>
      <c r="I377" s="632">
        <f t="shared" si="104"/>
        <v>162000</v>
      </c>
      <c r="J377" s="632">
        <f t="shared" si="105"/>
        <v>225000</v>
      </c>
      <c r="K377" s="632">
        <f t="shared" si="106"/>
        <v>387000</v>
      </c>
      <c r="L377" s="632">
        <f t="shared" si="113"/>
        <v>162000</v>
      </c>
      <c r="M377" s="632">
        <f t="shared" si="108"/>
        <v>324000</v>
      </c>
      <c r="N377" s="633">
        <f t="shared" si="114"/>
        <v>486000</v>
      </c>
      <c r="P377">
        <v>70</v>
      </c>
      <c r="Q377">
        <v>14</v>
      </c>
      <c r="R377">
        <v>1.5</v>
      </c>
      <c r="S377" s="635">
        <f t="shared" si="107"/>
        <v>75000</v>
      </c>
      <c r="T377" s="635">
        <f t="shared" si="110"/>
        <v>99000</v>
      </c>
      <c r="U377" s="635">
        <f t="shared" si="111"/>
        <v>124500</v>
      </c>
    </row>
    <row r="378" spans="1:21">
      <c r="A378" s="370">
        <v>5</v>
      </c>
      <c r="B378" s="57" t="s">
        <v>1703</v>
      </c>
      <c r="C378" s="52">
        <v>200000</v>
      </c>
      <c r="D378" s="91">
        <v>125000</v>
      </c>
      <c r="E378" s="55">
        <f t="shared" si="117"/>
        <v>325000</v>
      </c>
      <c r="F378" s="632">
        <f t="shared" si="109"/>
        <v>240000</v>
      </c>
      <c r="G378" s="632">
        <f t="shared" si="109"/>
        <v>150000</v>
      </c>
      <c r="H378" s="632">
        <f t="shared" si="112"/>
        <v>390000</v>
      </c>
      <c r="I378" s="632">
        <f t="shared" ref="I378:I439" si="118">C378*1.2</f>
        <v>240000</v>
      </c>
      <c r="J378" s="632">
        <f t="shared" ref="J378:J439" si="119">G378+R378*50000</f>
        <v>225000</v>
      </c>
      <c r="K378" s="632">
        <f t="shared" ref="K378:K439" si="120">+J378+I378</f>
        <v>465000</v>
      </c>
      <c r="L378" s="632">
        <f t="shared" si="113"/>
        <v>240000</v>
      </c>
      <c r="M378" s="632">
        <f t="shared" si="108"/>
        <v>324000</v>
      </c>
      <c r="N378" s="633">
        <f t="shared" si="114"/>
        <v>564000</v>
      </c>
      <c r="P378">
        <v>78</v>
      </c>
      <c r="Q378">
        <v>15</v>
      </c>
      <c r="R378">
        <v>1.5</v>
      </c>
      <c r="S378" s="635">
        <f t="shared" ref="S378:S441" si="121">+R378*50000</f>
        <v>75000</v>
      </c>
      <c r="T378" s="635">
        <f t="shared" si="110"/>
        <v>99000</v>
      </c>
      <c r="U378" s="635">
        <f t="shared" si="111"/>
        <v>124500</v>
      </c>
    </row>
    <row r="379" spans="1:21">
      <c r="A379" s="370">
        <v>6</v>
      </c>
      <c r="B379" s="57" t="s">
        <v>1704</v>
      </c>
      <c r="C379" s="52">
        <v>200000</v>
      </c>
      <c r="D379" s="91">
        <v>125000</v>
      </c>
      <c r="E379" s="55">
        <f t="shared" si="117"/>
        <v>325000</v>
      </c>
      <c r="F379" s="632">
        <f t="shared" si="109"/>
        <v>240000</v>
      </c>
      <c r="G379" s="632">
        <f t="shared" si="109"/>
        <v>150000</v>
      </c>
      <c r="H379" s="632">
        <f t="shared" si="112"/>
        <v>390000</v>
      </c>
      <c r="I379" s="632">
        <f t="shared" si="118"/>
        <v>240000</v>
      </c>
      <c r="J379" s="632">
        <f t="shared" si="119"/>
        <v>275000</v>
      </c>
      <c r="K379" s="632">
        <f t="shared" si="120"/>
        <v>515000</v>
      </c>
      <c r="L379" s="632">
        <f t="shared" si="113"/>
        <v>240000</v>
      </c>
      <c r="M379" s="632">
        <f t="shared" si="108"/>
        <v>440000</v>
      </c>
      <c r="N379" s="633">
        <f t="shared" si="114"/>
        <v>680000</v>
      </c>
      <c r="P379">
        <v>130</v>
      </c>
      <c r="Q379">
        <v>26</v>
      </c>
      <c r="R379">
        <v>2.5</v>
      </c>
      <c r="S379" s="635">
        <f t="shared" si="121"/>
        <v>125000</v>
      </c>
      <c r="T379" s="635">
        <f t="shared" si="110"/>
        <v>165000</v>
      </c>
      <c r="U379" s="635">
        <f t="shared" si="111"/>
        <v>207500</v>
      </c>
    </row>
    <row r="380" spans="1:21">
      <c r="A380" s="370">
        <v>7</v>
      </c>
      <c r="B380" s="57" t="s">
        <v>1705</v>
      </c>
      <c r="C380" s="52">
        <v>210000</v>
      </c>
      <c r="D380" s="91">
        <v>115000</v>
      </c>
      <c r="E380" s="55">
        <f t="shared" si="117"/>
        <v>325000</v>
      </c>
      <c r="F380" s="632">
        <f t="shared" si="109"/>
        <v>252000</v>
      </c>
      <c r="G380" s="632">
        <f t="shared" si="109"/>
        <v>138000</v>
      </c>
      <c r="H380" s="632">
        <f t="shared" si="112"/>
        <v>390000</v>
      </c>
      <c r="I380" s="632">
        <f t="shared" si="118"/>
        <v>252000</v>
      </c>
      <c r="J380" s="632">
        <f t="shared" si="119"/>
        <v>263000</v>
      </c>
      <c r="K380" s="632">
        <f t="shared" si="120"/>
        <v>515000</v>
      </c>
      <c r="L380" s="632">
        <f t="shared" si="113"/>
        <v>252000</v>
      </c>
      <c r="M380" s="632">
        <f t="shared" si="108"/>
        <v>428000</v>
      </c>
      <c r="N380" s="633">
        <f t="shared" si="114"/>
        <v>680000</v>
      </c>
      <c r="P380">
        <v>130</v>
      </c>
      <c r="Q380">
        <v>26</v>
      </c>
      <c r="R380">
        <v>2.5</v>
      </c>
      <c r="S380" s="635">
        <f t="shared" si="121"/>
        <v>125000</v>
      </c>
      <c r="T380" s="635">
        <f t="shared" si="110"/>
        <v>165000</v>
      </c>
      <c r="U380" s="635">
        <f t="shared" si="111"/>
        <v>207500</v>
      </c>
    </row>
    <row r="381" spans="1:21">
      <c r="A381" s="370">
        <v>8</v>
      </c>
      <c r="B381" s="57" t="s">
        <v>1706</v>
      </c>
      <c r="C381" s="52">
        <v>270000</v>
      </c>
      <c r="D381" s="91">
        <v>180000</v>
      </c>
      <c r="E381" s="55">
        <f t="shared" si="117"/>
        <v>450000</v>
      </c>
      <c r="F381" s="632">
        <f t="shared" si="109"/>
        <v>324000</v>
      </c>
      <c r="G381" s="632">
        <f t="shared" si="109"/>
        <v>216000</v>
      </c>
      <c r="H381" s="632">
        <f t="shared" si="112"/>
        <v>540000</v>
      </c>
      <c r="I381" s="632">
        <f t="shared" si="118"/>
        <v>324000</v>
      </c>
      <c r="J381" s="632">
        <f t="shared" si="119"/>
        <v>341000</v>
      </c>
      <c r="K381" s="632">
        <f t="shared" si="120"/>
        <v>665000</v>
      </c>
      <c r="L381" s="632">
        <f t="shared" si="113"/>
        <v>324000</v>
      </c>
      <c r="M381" s="632">
        <f t="shared" ref="M381:M444" si="122">G381+R381*66000++R381*50000</f>
        <v>506000</v>
      </c>
      <c r="N381" s="633">
        <f t="shared" si="114"/>
        <v>830000</v>
      </c>
      <c r="P381">
        <v>140</v>
      </c>
      <c r="Q381">
        <v>28</v>
      </c>
      <c r="R381">
        <v>2.5</v>
      </c>
      <c r="S381" s="635">
        <f t="shared" si="121"/>
        <v>125000</v>
      </c>
      <c r="T381" s="635">
        <f t="shared" si="110"/>
        <v>165000</v>
      </c>
      <c r="U381" s="635">
        <f t="shared" si="111"/>
        <v>207500</v>
      </c>
    </row>
    <row r="382" spans="1:21">
      <c r="A382" s="370">
        <v>9</v>
      </c>
      <c r="B382" s="57" t="s">
        <v>1707</v>
      </c>
      <c r="C382" s="52">
        <v>270000</v>
      </c>
      <c r="D382" s="91">
        <v>180000</v>
      </c>
      <c r="E382" s="55">
        <f t="shared" si="117"/>
        <v>450000</v>
      </c>
      <c r="F382" s="632">
        <f t="shared" si="109"/>
        <v>324000</v>
      </c>
      <c r="G382" s="632">
        <f t="shared" si="109"/>
        <v>216000</v>
      </c>
      <c r="H382" s="632">
        <f t="shared" si="112"/>
        <v>540000</v>
      </c>
      <c r="I382" s="632">
        <f t="shared" si="118"/>
        <v>324000</v>
      </c>
      <c r="J382" s="632">
        <f t="shared" si="119"/>
        <v>341000</v>
      </c>
      <c r="K382" s="632">
        <f t="shared" si="120"/>
        <v>665000</v>
      </c>
      <c r="L382" s="632">
        <f t="shared" si="113"/>
        <v>324000</v>
      </c>
      <c r="M382" s="632">
        <f t="shared" si="122"/>
        <v>506000</v>
      </c>
      <c r="N382" s="633">
        <f t="shared" si="114"/>
        <v>830000</v>
      </c>
      <c r="P382">
        <v>140</v>
      </c>
      <c r="Q382">
        <v>28</v>
      </c>
      <c r="R382">
        <v>2.5</v>
      </c>
      <c r="S382" s="635">
        <f t="shared" si="121"/>
        <v>125000</v>
      </c>
      <c r="T382" s="635">
        <f t="shared" si="110"/>
        <v>165000</v>
      </c>
      <c r="U382" s="635">
        <f t="shared" si="111"/>
        <v>207500</v>
      </c>
    </row>
    <row r="383" spans="1:21">
      <c r="A383" s="370">
        <v>10</v>
      </c>
      <c r="B383" s="57" t="s">
        <v>1708</v>
      </c>
      <c r="C383" s="52">
        <v>225000</v>
      </c>
      <c r="D383" s="91">
        <v>125000</v>
      </c>
      <c r="E383" s="55">
        <f t="shared" si="117"/>
        <v>350000</v>
      </c>
      <c r="F383" s="632">
        <f t="shared" si="109"/>
        <v>270000</v>
      </c>
      <c r="G383" s="632">
        <f t="shared" si="109"/>
        <v>150000</v>
      </c>
      <c r="H383" s="632">
        <f t="shared" si="112"/>
        <v>420000</v>
      </c>
      <c r="I383" s="632">
        <f t="shared" si="118"/>
        <v>270000</v>
      </c>
      <c r="J383" s="632">
        <f t="shared" si="119"/>
        <v>225000</v>
      </c>
      <c r="K383" s="632">
        <f t="shared" si="120"/>
        <v>495000</v>
      </c>
      <c r="L383" s="632">
        <f t="shared" si="113"/>
        <v>270000</v>
      </c>
      <c r="M383" s="632">
        <f t="shared" si="122"/>
        <v>324000</v>
      </c>
      <c r="N383" s="633">
        <f t="shared" si="114"/>
        <v>594000</v>
      </c>
      <c r="P383">
        <v>90</v>
      </c>
      <c r="Q383">
        <v>18</v>
      </c>
      <c r="R383">
        <v>1.5</v>
      </c>
      <c r="S383" s="635">
        <f t="shared" si="121"/>
        <v>75000</v>
      </c>
      <c r="T383" s="635">
        <f t="shared" si="110"/>
        <v>99000</v>
      </c>
      <c r="U383" s="635">
        <f t="shared" si="111"/>
        <v>124500</v>
      </c>
    </row>
    <row r="384" spans="1:21">
      <c r="A384" s="370"/>
      <c r="B384" s="57"/>
      <c r="C384" s="52"/>
      <c r="D384" s="91"/>
      <c r="E384" s="55"/>
      <c r="F384" s="632"/>
      <c r="G384" s="632"/>
      <c r="H384" s="632"/>
      <c r="I384" s="632"/>
      <c r="J384" s="632"/>
      <c r="K384" s="632"/>
      <c r="L384" s="632"/>
      <c r="M384" s="632">
        <f t="shared" si="122"/>
        <v>0</v>
      </c>
      <c r="N384" s="633"/>
      <c r="S384" s="635"/>
      <c r="T384" s="635">
        <f t="shared" si="110"/>
        <v>0</v>
      </c>
      <c r="U384" s="635">
        <f t="shared" si="111"/>
        <v>0</v>
      </c>
    </row>
    <row r="385" spans="1:21">
      <c r="A385" s="368" t="s">
        <v>1709</v>
      </c>
      <c r="B385" s="63" t="s">
        <v>1710</v>
      </c>
      <c r="C385" s="52"/>
      <c r="D385" s="91"/>
      <c r="E385" s="55"/>
      <c r="F385" s="632"/>
      <c r="G385" s="632"/>
      <c r="H385" s="632"/>
      <c r="I385" s="632"/>
      <c r="J385" s="632"/>
      <c r="K385" s="632"/>
      <c r="L385" s="632"/>
      <c r="M385" s="632">
        <f t="shared" si="122"/>
        <v>0</v>
      </c>
      <c r="N385" s="633"/>
      <c r="S385" s="635"/>
      <c r="T385" s="635">
        <f t="shared" si="110"/>
        <v>0</v>
      </c>
      <c r="U385" s="635">
        <f t="shared" si="111"/>
        <v>0</v>
      </c>
    </row>
    <row r="386" spans="1:21">
      <c r="A386" s="370">
        <v>1</v>
      </c>
      <c r="B386" s="57" t="s">
        <v>1711</v>
      </c>
      <c r="C386" s="52">
        <v>115000</v>
      </c>
      <c r="D386" s="91">
        <v>60000</v>
      </c>
      <c r="E386" s="55">
        <f t="shared" ref="E386:E487" si="123">+C386+D386</f>
        <v>175000</v>
      </c>
      <c r="F386" s="632">
        <f t="shared" si="109"/>
        <v>138000</v>
      </c>
      <c r="G386" s="632">
        <f t="shared" si="109"/>
        <v>72000</v>
      </c>
      <c r="H386" s="632">
        <f t="shared" si="112"/>
        <v>210000</v>
      </c>
      <c r="I386" s="632">
        <f t="shared" si="118"/>
        <v>138000</v>
      </c>
      <c r="J386" s="632">
        <f t="shared" si="119"/>
        <v>147000</v>
      </c>
      <c r="K386" s="632">
        <f t="shared" si="120"/>
        <v>285000</v>
      </c>
      <c r="L386" s="632">
        <f t="shared" si="113"/>
        <v>138000</v>
      </c>
      <c r="M386" s="632">
        <f t="shared" si="122"/>
        <v>246000</v>
      </c>
      <c r="N386" s="633">
        <f t="shared" si="114"/>
        <v>384000</v>
      </c>
      <c r="P386">
        <v>60</v>
      </c>
      <c r="Q386">
        <v>12</v>
      </c>
      <c r="R386">
        <v>1.5</v>
      </c>
      <c r="S386" s="635">
        <f t="shared" si="121"/>
        <v>75000</v>
      </c>
      <c r="T386" s="635">
        <f t="shared" si="110"/>
        <v>99000</v>
      </c>
      <c r="U386" s="635">
        <f t="shared" si="111"/>
        <v>124500</v>
      </c>
    </row>
    <row r="387" spans="1:21">
      <c r="A387" s="370"/>
      <c r="B387" s="57" t="s">
        <v>1712</v>
      </c>
      <c r="C387" s="52">
        <v>120000</v>
      </c>
      <c r="D387" s="91">
        <v>55000</v>
      </c>
      <c r="E387" s="55">
        <f t="shared" si="123"/>
        <v>175000</v>
      </c>
      <c r="F387" s="632">
        <f t="shared" si="109"/>
        <v>144000</v>
      </c>
      <c r="G387" s="632">
        <f t="shared" si="109"/>
        <v>66000</v>
      </c>
      <c r="H387" s="632">
        <f t="shared" si="112"/>
        <v>210000</v>
      </c>
      <c r="I387" s="632">
        <f t="shared" si="118"/>
        <v>144000</v>
      </c>
      <c r="J387" s="632">
        <f t="shared" si="119"/>
        <v>141000</v>
      </c>
      <c r="K387" s="632">
        <f t="shared" si="120"/>
        <v>285000</v>
      </c>
      <c r="L387" s="632">
        <f t="shared" si="113"/>
        <v>144000</v>
      </c>
      <c r="M387" s="632">
        <f t="shared" si="122"/>
        <v>240000</v>
      </c>
      <c r="N387" s="633">
        <f t="shared" si="114"/>
        <v>384000</v>
      </c>
      <c r="P387">
        <v>64</v>
      </c>
      <c r="Q387">
        <v>12</v>
      </c>
      <c r="R387">
        <v>1.5</v>
      </c>
      <c r="S387" s="635">
        <f t="shared" si="121"/>
        <v>75000</v>
      </c>
      <c r="T387" s="635">
        <f t="shared" si="110"/>
        <v>99000</v>
      </c>
      <c r="U387" s="635">
        <f t="shared" si="111"/>
        <v>124500</v>
      </c>
    </row>
    <row r="388" spans="1:21">
      <c r="A388" s="370">
        <v>2</v>
      </c>
      <c r="B388" s="57" t="s">
        <v>1713</v>
      </c>
      <c r="C388" s="52">
        <v>120000</v>
      </c>
      <c r="D388" s="91">
        <v>55000</v>
      </c>
      <c r="E388" s="55">
        <f t="shared" si="123"/>
        <v>175000</v>
      </c>
      <c r="F388" s="632">
        <f t="shared" si="109"/>
        <v>144000</v>
      </c>
      <c r="G388" s="632">
        <f t="shared" si="109"/>
        <v>66000</v>
      </c>
      <c r="H388" s="632">
        <f t="shared" si="112"/>
        <v>210000</v>
      </c>
      <c r="I388" s="632">
        <f t="shared" si="118"/>
        <v>144000</v>
      </c>
      <c r="J388" s="632">
        <f t="shared" si="119"/>
        <v>141000</v>
      </c>
      <c r="K388" s="632">
        <f t="shared" si="120"/>
        <v>285000</v>
      </c>
      <c r="L388" s="632">
        <f t="shared" si="113"/>
        <v>144000</v>
      </c>
      <c r="M388" s="632">
        <f t="shared" si="122"/>
        <v>240000</v>
      </c>
      <c r="N388" s="633">
        <f t="shared" si="114"/>
        <v>384000</v>
      </c>
      <c r="P388">
        <v>64</v>
      </c>
      <c r="Q388">
        <v>12</v>
      </c>
      <c r="R388">
        <v>1.5</v>
      </c>
      <c r="S388" s="635">
        <f t="shared" si="121"/>
        <v>75000</v>
      </c>
      <c r="T388" s="635">
        <f t="shared" si="110"/>
        <v>99000</v>
      </c>
      <c r="U388" s="635">
        <f t="shared" si="111"/>
        <v>124500</v>
      </c>
    </row>
    <row r="389" spans="1:21">
      <c r="A389" s="370">
        <v>3</v>
      </c>
      <c r="B389" s="57" t="s">
        <v>1714</v>
      </c>
      <c r="C389" s="52">
        <v>120000</v>
      </c>
      <c r="D389" s="91">
        <v>55000</v>
      </c>
      <c r="E389" s="55">
        <f t="shared" si="123"/>
        <v>175000</v>
      </c>
      <c r="F389" s="632">
        <f t="shared" si="109"/>
        <v>144000</v>
      </c>
      <c r="G389" s="632">
        <f t="shared" si="109"/>
        <v>66000</v>
      </c>
      <c r="H389" s="632">
        <f t="shared" si="112"/>
        <v>210000</v>
      </c>
      <c r="I389" s="632">
        <f t="shared" si="118"/>
        <v>144000</v>
      </c>
      <c r="J389" s="632">
        <f t="shared" si="119"/>
        <v>141000</v>
      </c>
      <c r="K389" s="632">
        <f t="shared" si="120"/>
        <v>285000</v>
      </c>
      <c r="L389" s="632">
        <f t="shared" si="113"/>
        <v>144000</v>
      </c>
      <c r="M389" s="632">
        <f t="shared" si="122"/>
        <v>240000</v>
      </c>
      <c r="N389" s="633">
        <f t="shared" si="114"/>
        <v>384000</v>
      </c>
      <c r="P389">
        <v>64</v>
      </c>
      <c r="Q389">
        <v>12</v>
      </c>
      <c r="R389">
        <v>1.5</v>
      </c>
      <c r="S389" s="635">
        <f t="shared" si="121"/>
        <v>75000</v>
      </c>
      <c r="T389" s="635">
        <f t="shared" si="110"/>
        <v>99000</v>
      </c>
      <c r="U389" s="635">
        <f t="shared" si="111"/>
        <v>124500</v>
      </c>
    </row>
    <row r="390" spans="1:21">
      <c r="A390" s="370">
        <v>4</v>
      </c>
      <c r="B390" s="57" t="s">
        <v>1715</v>
      </c>
      <c r="C390" s="52">
        <v>125000</v>
      </c>
      <c r="D390" s="91">
        <v>75000</v>
      </c>
      <c r="E390" s="55">
        <f t="shared" si="123"/>
        <v>200000</v>
      </c>
      <c r="F390" s="632">
        <f t="shared" si="109"/>
        <v>150000</v>
      </c>
      <c r="G390" s="632">
        <f t="shared" si="109"/>
        <v>90000</v>
      </c>
      <c r="H390" s="632">
        <f t="shared" si="112"/>
        <v>240000</v>
      </c>
      <c r="I390" s="632">
        <f t="shared" si="118"/>
        <v>150000</v>
      </c>
      <c r="J390" s="632">
        <f t="shared" si="119"/>
        <v>165000</v>
      </c>
      <c r="K390" s="632">
        <f t="shared" si="120"/>
        <v>315000</v>
      </c>
      <c r="L390" s="632">
        <f t="shared" si="113"/>
        <v>150000</v>
      </c>
      <c r="M390" s="632">
        <f t="shared" si="122"/>
        <v>264000</v>
      </c>
      <c r="N390" s="633">
        <f t="shared" si="114"/>
        <v>414000</v>
      </c>
      <c r="P390">
        <v>68</v>
      </c>
      <c r="Q390">
        <v>16</v>
      </c>
      <c r="R390">
        <v>1.5</v>
      </c>
      <c r="S390" s="635">
        <f t="shared" si="121"/>
        <v>75000</v>
      </c>
      <c r="T390" s="635">
        <f t="shared" si="110"/>
        <v>99000</v>
      </c>
      <c r="U390" s="635">
        <f t="shared" si="111"/>
        <v>124500</v>
      </c>
    </row>
    <row r="391" spans="1:21">
      <c r="A391" s="370">
        <v>5</v>
      </c>
      <c r="B391" s="57" t="s">
        <v>1716</v>
      </c>
      <c r="C391" s="52">
        <v>125000</v>
      </c>
      <c r="D391" s="91">
        <v>75000</v>
      </c>
      <c r="E391" s="55">
        <f t="shared" si="123"/>
        <v>200000</v>
      </c>
      <c r="F391" s="632">
        <f t="shared" si="109"/>
        <v>150000</v>
      </c>
      <c r="G391" s="632">
        <f t="shared" si="109"/>
        <v>90000</v>
      </c>
      <c r="H391" s="632">
        <f t="shared" si="112"/>
        <v>240000</v>
      </c>
      <c r="I391" s="632">
        <f t="shared" si="118"/>
        <v>150000</v>
      </c>
      <c r="J391" s="632">
        <f t="shared" si="119"/>
        <v>165000</v>
      </c>
      <c r="K391" s="632">
        <f t="shared" si="120"/>
        <v>315000</v>
      </c>
      <c r="L391" s="632">
        <f t="shared" si="113"/>
        <v>150000</v>
      </c>
      <c r="M391" s="632">
        <f t="shared" si="122"/>
        <v>264000</v>
      </c>
      <c r="N391" s="633">
        <f t="shared" si="114"/>
        <v>414000</v>
      </c>
      <c r="P391">
        <v>68</v>
      </c>
      <c r="Q391">
        <v>16</v>
      </c>
      <c r="R391">
        <v>1.5</v>
      </c>
      <c r="S391" s="635">
        <f t="shared" si="121"/>
        <v>75000</v>
      </c>
      <c r="T391" s="635">
        <f t="shared" si="110"/>
        <v>99000</v>
      </c>
      <c r="U391" s="635">
        <f t="shared" si="111"/>
        <v>124500</v>
      </c>
    </row>
    <row r="392" spans="1:21">
      <c r="A392" s="370">
        <v>6</v>
      </c>
      <c r="B392" s="57" t="s">
        <v>1717</v>
      </c>
      <c r="C392" s="52">
        <v>125000</v>
      </c>
      <c r="D392" s="91">
        <v>75000</v>
      </c>
      <c r="E392" s="55">
        <f t="shared" si="123"/>
        <v>200000</v>
      </c>
      <c r="F392" s="632">
        <f t="shared" si="109"/>
        <v>150000</v>
      </c>
      <c r="G392" s="632">
        <f t="shared" si="109"/>
        <v>90000</v>
      </c>
      <c r="H392" s="632">
        <f t="shared" si="112"/>
        <v>240000</v>
      </c>
      <c r="I392" s="632">
        <f t="shared" si="118"/>
        <v>150000</v>
      </c>
      <c r="J392" s="632">
        <f t="shared" si="119"/>
        <v>165000</v>
      </c>
      <c r="K392" s="632">
        <f t="shared" si="120"/>
        <v>315000</v>
      </c>
      <c r="L392" s="632">
        <f t="shared" si="113"/>
        <v>150000</v>
      </c>
      <c r="M392" s="632">
        <f t="shared" si="122"/>
        <v>264000</v>
      </c>
      <c r="N392" s="633">
        <f t="shared" si="114"/>
        <v>414000</v>
      </c>
      <c r="P392">
        <v>68</v>
      </c>
      <c r="Q392">
        <v>16</v>
      </c>
      <c r="R392">
        <v>1.5</v>
      </c>
      <c r="S392" s="635">
        <f t="shared" si="121"/>
        <v>75000</v>
      </c>
      <c r="T392" s="635">
        <f t="shared" si="110"/>
        <v>99000</v>
      </c>
      <c r="U392" s="635">
        <f t="shared" si="111"/>
        <v>124500</v>
      </c>
    </row>
    <row r="393" spans="1:21">
      <c r="A393" s="370">
        <v>7</v>
      </c>
      <c r="B393" s="57" t="s">
        <v>1718</v>
      </c>
      <c r="C393" s="52">
        <v>125000</v>
      </c>
      <c r="D393" s="91">
        <v>75000</v>
      </c>
      <c r="E393" s="55">
        <f t="shared" si="123"/>
        <v>200000</v>
      </c>
      <c r="F393" s="632">
        <f t="shared" si="109"/>
        <v>150000</v>
      </c>
      <c r="G393" s="632">
        <f t="shared" si="109"/>
        <v>90000</v>
      </c>
      <c r="H393" s="632">
        <f t="shared" si="112"/>
        <v>240000</v>
      </c>
      <c r="I393" s="632">
        <f t="shared" si="118"/>
        <v>150000</v>
      </c>
      <c r="J393" s="632">
        <f t="shared" si="119"/>
        <v>165000</v>
      </c>
      <c r="K393" s="632">
        <f t="shared" si="120"/>
        <v>315000</v>
      </c>
      <c r="L393" s="632">
        <f t="shared" si="113"/>
        <v>150000</v>
      </c>
      <c r="M393" s="632">
        <f t="shared" si="122"/>
        <v>264000</v>
      </c>
      <c r="N393" s="633">
        <f t="shared" si="114"/>
        <v>414000</v>
      </c>
      <c r="P393">
        <v>68</v>
      </c>
      <c r="Q393">
        <v>16</v>
      </c>
      <c r="R393">
        <v>1.5</v>
      </c>
      <c r="S393" s="635">
        <f t="shared" si="121"/>
        <v>75000</v>
      </c>
      <c r="T393" s="635">
        <f t="shared" si="110"/>
        <v>99000</v>
      </c>
      <c r="U393" s="635">
        <f t="shared" si="111"/>
        <v>124500</v>
      </c>
    </row>
    <row r="394" spans="1:21">
      <c r="A394" s="370">
        <v>8</v>
      </c>
      <c r="B394" s="57" t="s">
        <v>1719</v>
      </c>
      <c r="C394" s="52">
        <v>125000</v>
      </c>
      <c r="D394" s="91">
        <v>75000</v>
      </c>
      <c r="E394" s="55">
        <f t="shared" si="123"/>
        <v>200000</v>
      </c>
      <c r="F394" s="632">
        <f t="shared" si="109"/>
        <v>150000</v>
      </c>
      <c r="G394" s="632">
        <f t="shared" si="109"/>
        <v>90000</v>
      </c>
      <c r="H394" s="632">
        <f t="shared" si="112"/>
        <v>240000</v>
      </c>
      <c r="I394" s="632">
        <f t="shared" si="118"/>
        <v>150000</v>
      </c>
      <c r="J394" s="632">
        <f t="shared" si="119"/>
        <v>165000</v>
      </c>
      <c r="K394" s="632">
        <f t="shared" si="120"/>
        <v>315000</v>
      </c>
      <c r="L394" s="632">
        <f t="shared" si="113"/>
        <v>150000</v>
      </c>
      <c r="M394" s="632">
        <f t="shared" si="122"/>
        <v>264000</v>
      </c>
      <c r="N394" s="633">
        <f t="shared" si="114"/>
        <v>414000</v>
      </c>
      <c r="P394">
        <v>68</v>
      </c>
      <c r="Q394">
        <v>16</v>
      </c>
      <c r="R394">
        <v>1.5</v>
      </c>
      <c r="S394" s="635">
        <f t="shared" si="121"/>
        <v>75000</v>
      </c>
      <c r="T394" s="635">
        <f t="shared" si="110"/>
        <v>99000</v>
      </c>
      <c r="U394" s="635">
        <f t="shared" si="111"/>
        <v>124500</v>
      </c>
    </row>
    <row r="395" spans="1:21">
      <c r="A395" s="370">
        <v>9</v>
      </c>
      <c r="B395" s="57" t="s">
        <v>1720</v>
      </c>
      <c r="C395" s="52">
        <v>125000</v>
      </c>
      <c r="D395" s="91">
        <v>75000</v>
      </c>
      <c r="E395" s="55">
        <f t="shared" si="123"/>
        <v>200000</v>
      </c>
      <c r="F395" s="632">
        <f t="shared" si="109"/>
        <v>150000</v>
      </c>
      <c r="G395" s="632">
        <f t="shared" si="109"/>
        <v>90000</v>
      </c>
      <c r="H395" s="632">
        <f t="shared" si="112"/>
        <v>240000</v>
      </c>
      <c r="I395" s="632">
        <f t="shared" si="118"/>
        <v>150000</v>
      </c>
      <c r="J395" s="632">
        <f t="shared" si="119"/>
        <v>165000</v>
      </c>
      <c r="K395" s="632">
        <f t="shared" si="120"/>
        <v>315000</v>
      </c>
      <c r="L395" s="632">
        <f t="shared" si="113"/>
        <v>150000</v>
      </c>
      <c r="M395" s="632">
        <f t="shared" si="122"/>
        <v>264000</v>
      </c>
      <c r="N395" s="633">
        <f t="shared" si="114"/>
        <v>414000</v>
      </c>
      <c r="P395">
        <v>64</v>
      </c>
      <c r="Q395">
        <v>12</v>
      </c>
      <c r="R395">
        <v>1.5</v>
      </c>
      <c r="S395" s="635">
        <f t="shared" si="121"/>
        <v>75000</v>
      </c>
      <c r="T395" s="635">
        <f t="shared" si="110"/>
        <v>99000</v>
      </c>
      <c r="U395" s="635">
        <f t="shared" si="111"/>
        <v>124500</v>
      </c>
    </row>
    <row r="396" spans="1:21">
      <c r="A396" s="370"/>
      <c r="B396" s="57"/>
      <c r="C396" s="52"/>
      <c r="D396" s="91"/>
      <c r="E396" s="55"/>
      <c r="F396" s="632"/>
      <c r="G396" s="632"/>
      <c r="H396" s="632"/>
      <c r="I396" s="632"/>
      <c r="J396" s="632"/>
      <c r="K396" s="632"/>
      <c r="L396" s="632"/>
      <c r="M396" s="632">
        <f t="shared" si="122"/>
        <v>0</v>
      </c>
      <c r="N396" s="633"/>
      <c r="S396" s="635"/>
      <c r="T396" s="635">
        <f t="shared" si="110"/>
        <v>0</v>
      </c>
      <c r="U396" s="635">
        <f t="shared" si="111"/>
        <v>0</v>
      </c>
    </row>
    <row r="397" spans="1:21">
      <c r="A397" s="368" t="s">
        <v>726</v>
      </c>
      <c r="B397" s="63" t="s">
        <v>1721</v>
      </c>
      <c r="C397" s="52"/>
      <c r="D397" s="91"/>
      <c r="E397" s="55"/>
      <c r="F397" s="632"/>
      <c r="G397" s="632"/>
      <c r="H397" s="632"/>
      <c r="I397" s="632"/>
      <c r="J397" s="632"/>
      <c r="K397" s="632"/>
      <c r="L397" s="632"/>
      <c r="M397" s="632">
        <f t="shared" si="122"/>
        <v>0</v>
      </c>
      <c r="N397" s="633"/>
      <c r="S397" s="635"/>
      <c r="T397" s="635">
        <f t="shared" si="110"/>
        <v>0</v>
      </c>
      <c r="U397" s="635">
        <f t="shared" si="111"/>
        <v>0</v>
      </c>
    </row>
    <row r="398" spans="1:21">
      <c r="A398" s="368" t="s">
        <v>838</v>
      </c>
      <c r="B398" s="63" t="s">
        <v>1722</v>
      </c>
      <c r="C398" s="52"/>
      <c r="D398" s="91"/>
      <c r="E398" s="55"/>
      <c r="F398" s="632"/>
      <c r="G398" s="632"/>
      <c r="H398" s="632"/>
      <c r="I398" s="632"/>
      <c r="J398" s="632"/>
      <c r="K398" s="632"/>
      <c r="L398" s="632"/>
      <c r="M398" s="632">
        <f t="shared" si="122"/>
        <v>0</v>
      </c>
      <c r="N398" s="633"/>
      <c r="S398" s="635"/>
      <c r="T398" s="635">
        <f t="shared" si="110"/>
        <v>0</v>
      </c>
      <c r="U398" s="635">
        <f t="shared" si="111"/>
        <v>0</v>
      </c>
    </row>
    <row r="399" spans="1:21">
      <c r="A399" s="370"/>
      <c r="B399" s="57" t="s">
        <v>1723</v>
      </c>
      <c r="C399" s="52">
        <v>250000</v>
      </c>
      <c r="D399" s="91">
        <v>150000</v>
      </c>
      <c r="E399" s="55">
        <f t="shared" si="123"/>
        <v>400000</v>
      </c>
      <c r="F399" s="632">
        <f t="shared" ref="F399:G461" si="124">C399*1.2</f>
        <v>300000</v>
      </c>
      <c r="G399" s="632">
        <f t="shared" si="124"/>
        <v>180000</v>
      </c>
      <c r="H399" s="632">
        <f t="shared" ref="H399:H462" si="125">+E399*1.2</f>
        <v>480000</v>
      </c>
      <c r="I399" s="632">
        <f t="shared" si="118"/>
        <v>300000</v>
      </c>
      <c r="J399" s="632">
        <f t="shared" si="119"/>
        <v>305000</v>
      </c>
      <c r="K399" s="632">
        <f t="shared" si="120"/>
        <v>605000</v>
      </c>
      <c r="L399" s="632">
        <f t="shared" ref="L399:L462" si="126">C399*1.2</f>
        <v>300000</v>
      </c>
      <c r="M399" s="632">
        <f t="shared" si="122"/>
        <v>470000</v>
      </c>
      <c r="N399" s="633">
        <f t="shared" ref="N399:N462" si="127">+L399+M399</f>
        <v>770000</v>
      </c>
      <c r="P399">
        <v>130</v>
      </c>
      <c r="Q399">
        <v>26</v>
      </c>
      <c r="R399">
        <v>2.5</v>
      </c>
      <c r="S399" s="635">
        <f t="shared" si="121"/>
        <v>125000</v>
      </c>
      <c r="T399" s="635">
        <f t="shared" ref="T399:T462" si="128">R399*66000</f>
        <v>165000</v>
      </c>
      <c r="U399" s="635">
        <f t="shared" ref="U399:U462" si="129">R399*83000</f>
        <v>207500</v>
      </c>
    </row>
    <row r="400" spans="1:21">
      <c r="A400" s="370"/>
      <c r="B400" s="57"/>
      <c r="C400" s="52"/>
      <c r="D400" s="91"/>
      <c r="E400" s="55"/>
      <c r="F400" s="632"/>
      <c r="G400" s="632"/>
      <c r="H400" s="632"/>
      <c r="I400" s="632"/>
      <c r="J400" s="632"/>
      <c r="K400" s="632"/>
      <c r="L400" s="632"/>
      <c r="M400" s="632">
        <f t="shared" si="122"/>
        <v>0</v>
      </c>
      <c r="N400" s="633"/>
      <c r="S400" s="635"/>
      <c r="T400" s="635">
        <f t="shared" si="128"/>
        <v>0</v>
      </c>
      <c r="U400" s="635">
        <f t="shared" si="129"/>
        <v>0</v>
      </c>
    </row>
    <row r="401" spans="1:21">
      <c r="A401" s="368" t="s">
        <v>92</v>
      </c>
      <c r="B401" s="63" t="s">
        <v>1724</v>
      </c>
      <c r="C401" s="52"/>
      <c r="D401" s="91"/>
      <c r="E401" s="55"/>
      <c r="F401" s="632"/>
      <c r="G401" s="632"/>
      <c r="H401" s="632"/>
      <c r="I401" s="632"/>
      <c r="J401" s="632"/>
      <c r="K401" s="632"/>
      <c r="L401" s="632"/>
      <c r="M401" s="632">
        <f t="shared" si="122"/>
        <v>0</v>
      </c>
      <c r="N401" s="633"/>
      <c r="S401" s="635"/>
      <c r="T401" s="635">
        <f t="shared" si="128"/>
        <v>0</v>
      </c>
      <c r="U401" s="635">
        <f t="shared" si="129"/>
        <v>0</v>
      </c>
    </row>
    <row r="402" spans="1:21">
      <c r="A402" s="370"/>
      <c r="B402" s="57" t="s">
        <v>1725</v>
      </c>
      <c r="C402" s="52">
        <v>225000</v>
      </c>
      <c r="D402" s="91">
        <v>125000</v>
      </c>
      <c r="E402" s="55">
        <f t="shared" si="123"/>
        <v>350000</v>
      </c>
      <c r="F402" s="632">
        <f t="shared" si="124"/>
        <v>270000</v>
      </c>
      <c r="G402" s="632">
        <f t="shared" si="124"/>
        <v>150000</v>
      </c>
      <c r="H402" s="632">
        <f t="shared" si="125"/>
        <v>420000</v>
      </c>
      <c r="I402" s="632">
        <f t="shared" si="118"/>
        <v>270000</v>
      </c>
      <c r="J402" s="632">
        <f t="shared" si="119"/>
        <v>275000</v>
      </c>
      <c r="K402" s="632">
        <f t="shared" si="120"/>
        <v>545000</v>
      </c>
      <c r="L402" s="632">
        <f t="shared" si="126"/>
        <v>270000</v>
      </c>
      <c r="M402" s="632">
        <f t="shared" si="122"/>
        <v>440000</v>
      </c>
      <c r="N402" s="633">
        <f t="shared" si="127"/>
        <v>710000</v>
      </c>
      <c r="P402">
        <v>130</v>
      </c>
      <c r="Q402">
        <v>26</v>
      </c>
      <c r="R402">
        <v>2.5</v>
      </c>
      <c r="S402" s="635">
        <f t="shared" si="121"/>
        <v>125000</v>
      </c>
      <c r="T402" s="635">
        <f t="shared" si="128"/>
        <v>165000</v>
      </c>
      <c r="U402" s="635">
        <f t="shared" si="129"/>
        <v>207500</v>
      </c>
    </row>
    <row r="403" spans="1:21">
      <c r="A403" s="370"/>
      <c r="B403" s="57"/>
      <c r="C403" s="52"/>
      <c r="D403" s="91"/>
      <c r="E403" s="55"/>
      <c r="F403" s="632"/>
      <c r="G403" s="632"/>
      <c r="H403" s="632"/>
      <c r="I403" s="632"/>
      <c r="J403" s="632"/>
      <c r="K403" s="632"/>
      <c r="L403" s="632"/>
      <c r="M403" s="632">
        <f t="shared" si="122"/>
        <v>0</v>
      </c>
      <c r="N403" s="633"/>
      <c r="S403" s="635"/>
      <c r="T403" s="635">
        <f t="shared" si="128"/>
        <v>0</v>
      </c>
      <c r="U403" s="635">
        <f t="shared" si="129"/>
        <v>0</v>
      </c>
    </row>
    <row r="404" spans="1:21">
      <c r="A404" s="368" t="s">
        <v>99</v>
      </c>
      <c r="B404" s="63" t="s">
        <v>1726</v>
      </c>
      <c r="C404" s="52"/>
      <c r="D404" s="91"/>
      <c r="E404" s="55"/>
      <c r="F404" s="632"/>
      <c r="G404" s="632"/>
      <c r="H404" s="632"/>
      <c r="I404" s="632"/>
      <c r="J404" s="632"/>
      <c r="K404" s="632"/>
      <c r="L404" s="632"/>
      <c r="M404" s="632">
        <f t="shared" si="122"/>
        <v>0</v>
      </c>
      <c r="N404" s="633"/>
      <c r="S404" s="635"/>
      <c r="T404" s="635">
        <f t="shared" si="128"/>
        <v>0</v>
      </c>
      <c r="U404" s="635">
        <f t="shared" si="129"/>
        <v>0</v>
      </c>
    </row>
    <row r="405" spans="1:21">
      <c r="A405" s="370">
        <v>1</v>
      </c>
      <c r="B405" s="57" t="s">
        <v>1727</v>
      </c>
      <c r="C405" s="52">
        <v>250000</v>
      </c>
      <c r="D405" s="91">
        <v>200000</v>
      </c>
      <c r="E405" s="55">
        <f t="shared" si="123"/>
        <v>450000</v>
      </c>
      <c r="F405" s="632">
        <f t="shared" si="124"/>
        <v>300000</v>
      </c>
      <c r="G405" s="632">
        <f t="shared" si="124"/>
        <v>240000</v>
      </c>
      <c r="H405" s="632">
        <f t="shared" si="125"/>
        <v>540000</v>
      </c>
      <c r="I405" s="632">
        <f t="shared" si="118"/>
        <v>300000</v>
      </c>
      <c r="J405" s="632">
        <f t="shared" si="119"/>
        <v>365000</v>
      </c>
      <c r="K405" s="632">
        <f t="shared" si="120"/>
        <v>665000</v>
      </c>
      <c r="L405" s="632">
        <f t="shared" si="126"/>
        <v>300000</v>
      </c>
      <c r="M405" s="632">
        <f t="shared" si="122"/>
        <v>530000</v>
      </c>
      <c r="N405" s="633">
        <f t="shared" si="127"/>
        <v>830000</v>
      </c>
      <c r="P405">
        <v>150</v>
      </c>
      <c r="Q405">
        <v>30</v>
      </c>
      <c r="R405">
        <v>2.5</v>
      </c>
      <c r="S405" s="635">
        <f t="shared" si="121"/>
        <v>125000</v>
      </c>
      <c r="T405" s="635">
        <f t="shared" si="128"/>
        <v>165000</v>
      </c>
      <c r="U405" s="635">
        <f t="shared" si="129"/>
        <v>207500</v>
      </c>
    </row>
    <row r="406" spans="1:21">
      <c r="A406" s="370">
        <v>2</v>
      </c>
      <c r="B406" s="57" t="s">
        <v>1728</v>
      </c>
      <c r="C406" s="52">
        <v>250000</v>
      </c>
      <c r="D406" s="91">
        <v>200000</v>
      </c>
      <c r="E406" s="55">
        <f t="shared" si="123"/>
        <v>450000</v>
      </c>
      <c r="F406" s="632">
        <f t="shared" si="124"/>
        <v>300000</v>
      </c>
      <c r="G406" s="632">
        <f t="shared" si="124"/>
        <v>240000</v>
      </c>
      <c r="H406" s="632">
        <f t="shared" si="125"/>
        <v>540000</v>
      </c>
      <c r="I406" s="632">
        <f t="shared" si="118"/>
        <v>300000</v>
      </c>
      <c r="J406" s="632">
        <f t="shared" si="119"/>
        <v>365000</v>
      </c>
      <c r="K406" s="632">
        <f t="shared" si="120"/>
        <v>665000</v>
      </c>
      <c r="L406" s="632">
        <f t="shared" si="126"/>
        <v>300000</v>
      </c>
      <c r="M406" s="632">
        <f t="shared" si="122"/>
        <v>530000</v>
      </c>
      <c r="N406" s="633">
        <f t="shared" si="127"/>
        <v>830000</v>
      </c>
      <c r="P406">
        <v>156</v>
      </c>
      <c r="Q406">
        <v>31</v>
      </c>
      <c r="R406">
        <v>2.5</v>
      </c>
      <c r="S406" s="635">
        <f t="shared" si="121"/>
        <v>125000</v>
      </c>
      <c r="T406" s="635">
        <f t="shared" si="128"/>
        <v>165000</v>
      </c>
      <c r="U406" s="635">
        <f t="shared" si="129"/>
        <v>207500</v>
      </c>
    </row>
    <row r="407" spans="1:21">
      <c r="A407" s="370">
        <v>3</v>
      </c>
      <c r="B407" s="57" t="s">
        <v>1729</v>
      </c>
      <c r="C407" s="52">
        <v>255000</v>
      </c>
      <c r="D407" s="91">
        <v>195000</v>
      </c>
      <c r="E407" s="55">
        <f t="shared" si="123"/>
        <v>450000</v>
      </c>
      <c r="F407" s="632">
        <f t="shared" si="124"/>
        <v>306000</v>
      </c>
      <c r="G407" s="632">
        <f t="shared" si="124"/>
        <v>234000</v>
      </c>
      <c r="H407" s="632">
        <f t="shared" si="125"/>
        <v>540000</v>
      </c>
      <c r="I407" s="632">
        <f t="shared" si="118"/>
        <v>306000</v>
      </c>
      <c r="J407" s="632">
        <f t="shared" si="119"/>
        <v>384000</v>
      </c>
      <c r="K407" s="632">
        <f t="shared" si="120"/>
        <v>690000</v>
      </c>
      <c r="L407" s="632">
        <f t="shared" si="126"/>
        <v>306000</v>
      </c>
      <c r="M407" s="632">
        <f t="shared" si="122"/>
        <v>582000</v>
      </c>
      <c r="N407" s="633">
        <f t="shared" si="127"/>
        <v>888000</v>
      </c>
      <c r="P407">
        <v>162</v>
      </c>
      <c r="Q407">
        <v>32</v>
      </c>
      <c r="R407">
        <v>3</v>
      </c>
      <c r="S407" s="635">
        <f t="shared" si="121"/>
        <v>150000</v>
      </c>
      <c r="T407" s="635">
        <f t="shared" si="128"/>
        <v>198000</v>
      </c>
      <c r="U407" s="635">
        <f t="shared" si="129"/>
        <v>249000</v>
      </c>
    </row>
    <row r="408" spans="1:21">
      <c r="A408" s="370">
        <v>4</v>
      </c>
      <c r="B408" s="57" t="s">
        <v>1730</v>
      </c>
      <c r="C408" s="52">
        <v>255000</v>
      </c>
      <c r="D408" s="91">
        <v>195000</v>
      </c>
      <c r="E408" s="55">
        <f t="shared" si="123"/>
        <v>450000</v>
      </c>
      <c r="F408" s="632">
        <f t="shared" si="124"/>
        <v>306000</v>
      </c>
      <c r="G408" s="632">
        <f t="shared" si="124"/>
        <v>234000</v>
      </c>
      <c r="H408" s="632">
        <f t="shared" si="125"/>
        <v>540000</v>
      </c>
      <c r="I408" s="632">
        <f t="shared" si="118"/>
        <v>306000</v>
      </c>
      <c r="J408" s="632">
        <f t="shared" si="119"/>
        <v>384000</v>
      </c>
      <c r="K408" s="632">
        <f t="shared" si="120"/>
        <v>690000</v>
      </c>
      <c r="L408" s="632">
        <f t="shared" si="126"/>
        <v>306000</v>
      </c>
      <c r="M408" s="632">
        <f t="shared" si="122"/>
        <v>582000</v>
      </c>
      <c r="N408" s="633">
        <f t="shared" si="127"/>
        <v>888000</v>
      </c>
      <c r="P408">
        <v>162</v>
      </c>
      <c r="Q408">
        <v>32</v>
      </c>
      <c r="R408">
        <v>3</v>
      </c>
      <c r="S408" s="635">
        <f t="shared" si="121"/>
        <v>150000</v>
      </c>
      <c r="T408" s="635">
        <f t="shared" si="128"/>
        <v>198000</v>
      </c>
      <c r="U408" s="635">
        <f t="shared" si="129"/>
        <v>249000</v>
      </c>
    </row>
    <row r="409" spans="1:21">
      <c r="A409" s="370"/>
      <c r="B409" s="57" t="s">
        <v>1731</v>
      </c>
      <c r="C409" s="52">
        <v>255000</v>
      </c>
      <c r="D409" s="91">
        <v>195000</v>
      </c>
      <c r="E409" s="55">
        <f t="shared" si="123"/>
        <v>450000</v>
      </c>
      <c r="F409" s="632">
        <f t="shared" si="124"/>
        <v>306000</v>
      </c>
      <c r="G409" s="632">
        <f t="shared" si="124"/>
        <v>234000</v>
      </c>
      <c r="H409" s="632">
        <f t="shared" si="125"/>
        <v>540000</v>
      </c>
      <c r="I409" s="632">
        <f t="shared" si="118"/>
        <v>306000</v>
      </c>
      <c r="J409" s="632">
        <f t="shared" si="119"/>
        <v>384000</v>
      </c>
      <c r="K409" s="632">
        <f t="shared" si="120"/>
        <v>690000</v>
      </c>
      <c r="L409" s="632">
        <f t="shared" si="126"/>
        <v>306000</v>
      </c>
      <c r="M409" s="632">
        <f t="shared" si="122"/>
        <v>582000</v>
      </c>
      <c r="N409" s="633">
        <f t="shared" si="127"/>
        <v>888000</v>
      </c>
      <c r="P409">
        <v>162</v>
      </c>
      <c r="Q409">
        <v>32</v>
      </c>
      <c r="R409">
        <v>3</v>
      </c>
      <c r="S409" s="635">
        <f t="shared" si="121"/>
        <v>150000</v>
      </c>
      <c r="T409" s="635">
        <f t="shared" si="128"/>
        <v>198000</v>
      </c>
      <c r="U409" s="635">
        <f t="shared" si="129"/>
        <v>249000</v>
      </c>
    </row>
    <row r="410" spans="1:21">
      <c r="A410" s="370">
        <v>5</v>
      </c>
      <c r="B410" s="57" t="s">
        <v>1732</v>
      </c>
      <c r="C410" s="52">
        <v>265000</v>
      </c>
      <c r="D410" s="91">
        <v>185000</v>
      </c>
      <c r="E410" s="55">
        <f t="shared" si="123"/>
        <v>450000</v>
      </c>
      <c r="F410" s="632">
        <f t="shared" si="124"/>
        <v>318000</v>
      </c>
      <c r="G410" s="632">
        <f t="shared" si="124"/>
        <v>222000</v>
      </c>
      <c r="H410" s="632">
        <f t="shared" si="125"/>
        <v>540000</v>
      </c>
      <c r="I410" s="632">
        <f t="shared" si="118"/>
        <v>318000</v>
      </c>
      <c r="J410" s="632">
        <f t="shared" si="119"/>
        <v>372000</v>
      </c>
      <c r="K410" s="632">
        <f t="shared" si="120"/>
        <v>690000</v>
      </c>
      <c r="L410" s="632">
        <f t="shared" si="126"/>
        <v>318000</v>
      </c>
      <c r="M410" s="632">
        <f t="shared" si="122"/>
        <v>570000</v>
      </c>
      <c r="N410" s="633">
        <f t="shared" si="127"/>
        <v>888000</v>
      </c>
      <c r="P410">
        <v>166</v>
      </c>
      <c r="Q410">
        <v>33</v>
      </c>
      <c r="R410">
        <v>3</v>
      </c>
      <c r="S410" s="635">
        <f t="shared" si="121"/>
        <v>150000</v>
      </c>
      <c r="T410" s="635">
        <f t="shared" si="128"/>
        <v>198000</v>
      </c>
      <c r="U410" s="635">
        <f t="shared" si="129"/>
        <v>249000</v>
      </c>
    </row>
    <row r="411" spans="1:21">
      <c r="A411" s="370"/>
      <c r="B411" s="57"/>
      <c r="C411" s="52"/>
      <c r="D411" s="91"/>
      <c r="E411" s="55"/>
      <c r="F411" s="632"/>
      <c r="G411" s="632"/>
      <c r="H411" s="632"/>
      <c r="I411" s="632"/>
      <c r="J411" s="632"/>
      <c r="K411" s="632"/>
      <c r="L411" s="632"/>
      <c r="M411" s="632">
        <f t="shared" si="122"/>
        <v>0</v>
      </c>
      <c r="N411" s="633"/>
      <c r="S411" s="635">
        <f t="shared" si="121"/>
        <v>0</v>
      </c>
      <c r="T411" s="635">
        <f t="shared" si="128"/>
        <v>0</v>
      </c>
      <c r="U411" s="635">
        <f t="shared" si="129"/>
        <v>0</v>
      </c>
    </row>
    <row r="412" spans="1:21">
      <c r="A412" s="368" t="s">
        <v>105</v>
      </c>
      <c r="B412" s="63" t="s">
        <v>1733</v>
      </c>
      <c r="C412" s="52"/>
      <c r="D412" s="91"/>
      <c r="E412" s="55"/>
      <c r="F412" s="632"/>
      <c r="G412" s="632"/>
      <c r="H412" s="632"/>
      <c r="I412" s="632"/>
      <c r="J412" s="632"/>
      <c r="K412" s="632"/>
      <c r="L412" s="632"/>
      <c r="M412" s="632">
        <f t="shared" si="122"/>
        <v>0</v>
      </c>
      <c r="N412" s="633"/>
      <c r="S412" s="635">
        <f t="shared" si="121"/>
        <v>0</v>
      </c>
      <c r="T412" s="635">
        <f t="shared" si="128"/>
        <v>0</v>
      </c>
      <c r="U412" s="635">
        <f t="shared" si="129"/>
        <v>0</v>
      </c>
    </row>
    <row r="413" spans="1:21">
      <c r="A413" s="370">
        <v>1</v>
      </c>
      <c r="B413" s="57" t="s">
        <v>1734</v>
      </c>
      <c r="C413" s="52">
        <v>235000</v>
      </c>
      <c r="D413" s="91">
        <v>190000</v>
      </c>
      <c r="E413" s="55">
        <f t="shared" si="123"/>
        <v>425000</v>
      </c>
      <c r="F413" s="632">
        <f t="shared" si="124"/>
        <v>282000</v>
      </c>
      <c r="G413" s="632">
        <f t="shared" si="124"/>
        <v>228000</v>
      </c>
      <c r="H413" s="632">
        <f t="shared" si="125"/>
        <v>510000</v>
      </c>
      <c r="I413" s="632">
        <f t="shared" si="118"/>
        <v>282000</v>
      </c>
      <c r="J413" s="632">
        <f t="shared" si="119"/>
        <v>353000</v>
      </c>
      <c r="K413" s="632">
        <f t="shared" si="120"/>
        <v>635000</v>
      </c>
      <c r="L413" s="632">
        <f t="shared" si="126"/>
        <v>282000</v>
      </c>
      <c r="M413" s="632">
        <f t="shared" si="122"/>
        <v>518000</v>
      </c>
      <c r="N413" s="633">
        <f t="shared" si="127"/>
        <v>800000</v>
      </c>
      <c r="P413">
        <v>150</v>
      </c>
      <c r="Q413">
        <v>30</v>
      </c>
      <c r="R413">
        <v>2.5</v>
      </c>
      <c r="S413" s="635">
        <f t="shared" si="121"/>
        <v>125000</v>
      </c>
      <c r="T413" s="635">
        <f t="shared" si="128"/>
        <v>165000</v>
      </c>
      <c r="U413" s="635">
        <f t="shared" si="129"/>
        <v>207500</v>
      </c>
    </row>
    <row r="414" spans="1:21">
      <c r="A414" s="370">
        <v>2</v>
      </c>
      <c r="B414" s="57" t="s">
        <v>1735</v>
      </c>
      <c r="C414" s="52">
        <v>250000</v>
      </c>
      <c r="D414" s="91">
        <v>175000</v>
      </c>
      <c r="E414" s="55">
        <f t="shared" si="123"/>
        <v>425000</v>
      </c>
      <c r="F414" s="632">
        <f t="shared" si="124"/>
        <v>300000</v>
      </c>
      <c r="G414" s="632">
        <f t="shared" si="124"/>
        <v>210000</v>
      </c>
      <c r="H414" s="632">
        <f t="shared" si="125"/>
        <v>510000</v>
      </c>
      <c r="I414" s="632">
        <f t="shared" si="118"/>
        <v>300000</v>
      </c>
      <c r="J414" s="632">
        <f t="shared" si="119"/>
        <v>360000</v>
      </c>
      <c r="K414" s="632">
        <f t="shared" si="120"/>
        <v>660000</v>
      </c>
      <c r="L414" s="632">
        <f t="shared" si="126"/>
        <v>300000</v>
      </c>
      <c r="M414" s="632">
        <f t="shared" si="122"/>
        <v>558000</v>
      </c>
      <c r="N414" s="633">
        <f t="shared" si="127"/>
        <v>858000</v>
      </c>
      <c r="P414">
        <v>154</v>
      </c>
      <c r="Q414">
        <v>30</v>
      </c>
      <c r="R414">
        <v>3</v>
      </c>
      <c r="S414" s="635">
        <f t="shared" si="121"/>
        <v>150000</v>
      </c>
      <c r="T414" s="635">
        <f t="shared" si="128"/>
        <v>198000</v>
      </c>
      <c r="U414" s="635">
        <f t="shared" si="129"/>
        <v>249000</v>
      </c>
    </row>
    <row r="415" spans="1:21">
      <c r="A415" s="370">
        <v>3</v>
      </c>
      <c r="B415" s="57" t="s">
        <v>1736</v>
      </c>
      <c r="C415" s="52">
        <v>250000</v>
      </c>
      <c r="D415" s="91">
        <v>175000</v>
      </c>
      <c r="E415" s="55">
        <f t="shared" si="123"/>
        <v>425000</v>
      </c>
      <c r="F415" s="632">
        <f t="shared" si="124"/>
        <v>300000</v>
      </c>
      <c r="G415" s="632">
        <f t="shared" si="124"/>
        <v>210000</v>
      </c>
      <c r="H415" s="632">
        <f t="shared" si="125"/>
        <v>510000</v>
      </c>
      <c r="I415" s="632">
        <f t="shared" si="118"/>
        <v>300000</v>
      </c>
      <c r="J415" s="632">
        <f t="shared" si="119"/>
        <v>360000</v>
      </c>
      <c r="K415" s="632">
        <f t="shared" si="120"/>
        <v>660000</v>
      </c>
      <c r="L415" s="632">
        <f t="shared" si="126"/>
        <v>300000</v>
      </c>
      <c r="M415" s="632">
        <f t="shared" si="122"/>
        <v>558000</v>
      </c>
      <c r="N415" s="633">
        <f t="shared" si="127"/>
        <v>858000</v>
      </c>
      <c r="P415">
        <v>156</v>
      </c>
      <c r="Q415">
        <v>31</v>
      </c>
      <c r="R415">
        <v>3</v>
      </c>
      <c r="S415" s="635">
        <f t="shared" si="121"/>
        <v>150000</v>
      </c>
      <c r="T415" s="635">
        <f t="shared" si="128"/>
        <v>198000</v>
      </c>
      <c r="U415" s="635">
        <f t="shared" si="129"/>
        <v>249000</v>
      </c>
    </row>
    <row r="416" spans="1:21">
      <c r="A416" s="370">
        <v>4</v>
      </c>
      <c r="B416" s="57" t="s">
        <v>1737</v>
      </c>
      <c r="C416" s="52">
        <v>250000</v>
      </c>
      <c r="D416" s="91">
        <v>175000</v>
      </c>
      <c r="E416" s="55">
        <f t="shared" si="123"/>
        <v>425000</v>
      </c>
      <c r="F416" s="632">
        <f t="shared" si="124"/>
        <v>300000</v>
      </c>
      <c r="G416" s="632">
        <f t="shared" si="124"/>
        <v>210000</v>
      </c>
      <c r="H416" s="632">
        <f t="shared" si="125"/>
        <v>510000</v>
      </c>
      <c r="I416" s="632">
        <f t="shared" si="118"/>
        <v>300000</v>
      </c>
      <c r="J416" s="632">
        <f t="shared" si="119"/>
        <v>360000</v>
      </c>
      <c r="K416" s="632">
        <f t="shared" si="120"/>
        <v>660000</v>
      </c>
      <c r="L416" s="632">
        <f t="shared" si="126"/>
        <v>300000</v>
      </c>
      <c r="M416" s="632">
        <f t="shared" si="122"/>
        <v>558000</v>
      </c>
      <c r="N416" s="633">
        <f t="shared" si="127"/>
        <v>858000</v>
      </c>
      <c r="P416">
        <v>156</v>
      </c>
      <c r="Q416">
        <v>31</v>
      </c>
      <c r="R416">
        <v>3</v>
      </c>
      <c r="S416" s="635">
        <f t="shared" si="121"/>
        <v>150000</v>
      </c>
      <c r="T416" s="635">
        <f t="shared" si="128"/>
        <v>198000</v>
      </c>
      <c r="U416" s="635">
        <f t="shared" si="129"/>
        <v>249000</v>
      </c>
    </row>
    <row r="417" spans="1:21">
      <c r="A417" s="370">
        <v>5</v>
      </c>
      <c r="B417" s="57" t="s">
        <v>1738</v>
      </c>
      <c r="C417" s="52">
        <v>265000</v>
      </c>
      <c r="D417" s="91">
        <v>185000</v>
      </c>
      <c r="E417" s="55">
        <f t="shared" si="123"/>
        <v>450000</v>
      </c>
      <c r="F417" s="632">
        <f t="shared" si="124"/>
        <v>318000</v>
      </c>
      <c r="G417" s="632">
        <f t="shared" si="124"/>
        <v>222000</v>
      </c>
      <c r="H417" s="632">
        <f t="shared" si="125"/>
        <v>540000</v>
      </c>
      <c r="I417" s="632">
        <f t="shared" si="118"/>
        <v>318000</v>
      </c>
      <c r="J417" s="632">
        <f t="shared" si="119"/>
        <v>372000</v>
      </c>
      <c r="K417" s="632">
        <f t="shared" si="120"/>
        <v>690000</v>
      </c>
      <c r="L417" s="632">
        <f t="shared" si="126"/>
        <v>318000</v>
      </c>
      <c r="M417" s="632">
        <f t="shared" si="122"/>
        <v>570000</v>
      </c>
      <c r="N417" s="633">
        <f t="shared" si="127"/>
        <v>888000</v>
      </c>
      <c r="P417">
        <v>164</v>
      </c>
      <c r="Q417">
        <v>32</v>
      </c>
      <c r="R417">
        <v>3</v>
      </c>
      <c r="S417" s="635">
        <f t="shared" si="121"/>
        <v>150000</v>
      </c>
      <c r="T417" s="635">
        <f t="shared" si="128"/>
        <v>198000</v>
      </c>
      <c r="U417" s="635">
        <f t="shared" si="129"/>
        <v>249000</v>
      </c>
    </row>
    <row r="418" spans="1:21">
      <c r="A418" s="370">
        <v>6</v>
      </c>
      <c r="B418" s="57" t="s">
        <v>1739</v>
      </c>
      <c r="C418" s="52">
        <v>280500</v>
      </c>
      <c r="D418" s="91">
        <v>169500</v>
      </c>
      <c r="E418" s="55">
        <f t="shared" si="123"/>
        <v>450000</v>
      </c>
      <c r="F418" s="632">
        <f t="shared" si="124"/>
        <v>336600</v>
      </c>
      <c r="G418" s="632">
        <f t="shared" si="124"/>
        <v>203400</v>
      </c>
      <c r="H418" s="632">
        <f t="shared" si="125"/>
        <v>540000</v>
      </c>
      <c r="I418" s="632">
        <f t="shared" si="118"/>
        <v>336600</v>
      </c>
      <c r="J418" s="632">
        <f t="shared" si="119"/>
        <v>353400</v>
      </c>
      <c r="K418" s="632">
        <f t="shared" si="120"/>
        <v>690000</v>
      </c>
      <c r="L418" s="632">
        <f t="shared" si="126"/>
        <v>336600</v>
      </c>
      <c r="M418" s="632">
        <f t="shared" si="122"/>
        <v>551400</v>
      </c>
      <c r="N418" s="633">
        <f t="shared" si="127"/>
        <v>888000</v>
      </c>
      <c r="P418">
        <v>184</v>
      </c>
      <c r="Q418">
        <v>36</v>
      </c>
      <c r="R418">
        <v>3</v>
      </c>
      <c r="S418" s="635">
        <f t="shared" si="121"/>
        <v>150000</v>
      </c>
      <c r="T418" s="635">
        <f t="shared" si="128"/>
        <v>198000</v>
      </c>
      <c r="U418" s="635">
        <f t="shared" si="129"/>
        <v>249000</v>
      </c>
    </row>
    <row r="419" spans="1:21">
      <c r="A419" s="370"/>
      <c r="B419" s="57" t="s">
        <v>1740</v>
      </c>
      <c r="C419" s="52">
        <v>295000</v>
      </c>
      <c r="D419" s="91">
        <v>155000</v>
      </c>
      <c r="E419" s="55">
        <f t="shared" si="123"/>
        <v>450000</v>
      </c>
      <c r="F419" s="632">
        <f t="shared" si="124"/>
        <v>354000</v>
      </c>
      <c r="G419" s="632">
        <f t="shared" si="124"/>
        <v>186000</v>
      </c>
      <c r="H419" s="632">
        <f t="shared" si="125"/>
        <v>540000</v>
      </c>
      <c r="I419" s="632">
        <f t="shared" si="118"/>
        <v>354000</v>
      </c>
      <c r="J419" s="632">
        <f t="shared" si="119"/>
        <v>361000</v>
      </c>
      <c r="K419" s="632">
        <f t="shared" si="120"/>
        <v>715000</v>
      </c>
      <c r="L419" s="632">
        <f t="shared" si="126"/>
        <v>354000</v>
      </c>
      <c r="M419" s="632">
        <f t="shared" si="122"/>
        <v>592000</v>
      </c>
      <c r="N419" s="633">
        <f t="shared" si="127"/>
        <v>946000</v>
      </c>
      <c r="P419">
        <v>195</v>
      </c>
      <c r="Q419">
        <v>39</v>
      </c>
      <c r="R419">
        <v>3.5</v>
      </c>
      <c r="S419" s="635">
        <f t="shared" si="121"/>
        <v>175000</v>
      </c>
      <c r="T419" s="635">
        <f t="shared" si="128"/>
        <v>231000</v>
      </c>
      <c r="U419" s="635">
        <f t="shared" si="129"/>
        <v>290500</v>
      </c>
    </row>
    <row r="420" spans="1:21">
      <c r="A420" s="370"/>
      <c r="B420" s="57" t="s">
        <v>1741</v>
      </c>
      <c r="C420" s="52">
        <v>295000</v>
      </c>
      <c r="D420" s="91">
        <v>155000</v>
      </c>
      <c r="E420" s="55">
        <f t="shared" si="123"/>
        <v>450000</v>
      </c>
      <c r="F420" s="632">
        <f t="shared" si="124"/>
        <v>354000</v>
      </c>
      <c r="G420" s="632">
        <f t="shared" si="124"/>
        <v>186000</v>
      </c>
      <c r="H420" s="632">
        <f t="shared" si="125"/>
        <v>540000</v>
      </c>
      <c r="I420" s="632">
        <f t="shared" si="118"/>
        <v>354000</v>
      </c>
      <c r="J420" s="632">
        <f t="shared" si="119"/>
        <v>361000</v>
      </c>
      <c r="K420" s="632">
        <f t="shared" si="120"/>
        <v>715000</v>
      </c>
      <c r="L420" s="632">
        <f t="shared" si="126"/>
        <v>354000</v>
      </c>
      <c r="M420" s="632">
        <f t="shared" si="122"/>
        <v>592000</v>
      </c>
      <c r="N420" s="633">
        <f t="shared" si="127"/>
        <v>946000</v>
      </c>
      <c r="P420">
        <v>190</v>
      </c>
      <c r="Q420">
        <v>38</v>
      </c>
      <c r="R420">
        <v>3.5</v>
      </c>
      <c r="S420" s="635">
        <f t="shared" si="121"/>
        <v>175000</v>
      </c>
      <c r="T420" s="635">
        <f t="shared" si="128"/>
        <v>231000</v>
      </c>
      <c r="U420" s="635">
        <f t="shared" si="129"/>
        <v>290500</v>
      </c>
    </row>
    <row r="421" spans="1:21">
      <c r="A421" s="370"/>
      <c r="B421" s="57"/>
      <c r="C421" s="52"/>
      <c r="D421" s="91"/>
      <c r="E421" s="55"/>
      <c r="F421" s="632"/>
      <c r="G421" s="632"/>
      <c r="H421" s="632"/>
      <c r="I421" s="632"/>
      <c r="J421" s="632"/>
      <c r="K421" s="632"/>
      <c r="L421" s="632"/>
      <c r="M421" s="632">
        <f t="shared" si="122"/>
        <v>0</v>
      </c>
      <c r="N421" s="633"/>
      <c r="S421" s="635">
        <f t="shared" si="121"/>
        <v>0</v>
      </c>
      <c r="T421" s="635">
        <f t="shared" si="128"/>
        <v>0</v>
      </c>
      <c r="U421" s="635">
        <f t="shared" si="129"/>
        <v>0</v>
      </c>
    </row>
    <row r="422" spans="1:21">
      <c r="A422" s="368" t="s">
        <v>109</v>
      </c>
      <c r="B422" s="63" t="s">
        <v>1742</v>
      </c>
      <c r="C422" s="52"/>
      <c r="D422" s="91"/>
      <c r="E422" s="55"/>
      <c r="F422" s="632"/>
      <c r="G422" s="632"/>
      <c r="H422" s="632"/>
      <c r="I422" s="632"/>
      <c r="J422" s="632"/>
      <c r="K422" s="632"/>
      <c r="L422" s="632"/>
      <c r="M422" s="632">
        <f t="shared" si="122"/>
        <v>0</v>
      </c>
      <c r="N422" s="633"/>
      <c r="S422" s="635">
        <f t="shared" si="121"/>
        <v>0</v>
      </c>
      <c r="T422" s="635">
        <f t="shared" si="128"/>
        <v>0</v>
      </c>
      <c r="U422" s="635">
        <f t="shared" si="129"/>
        <v>0</v>
      </c>
    </row>
    <row r="423" spans="1:21">
      <c r="A423" s="370">
        <v>1</v>
      </c>
      <c r="B423" s="57" t="s">
        <v>1743</v>
      </c>
      <c r="C423" s="52">
        <v>350000</v>
      </c>
      <c r="D423" s="91">
        <v>250000</v>
      </c>
      <c r="E423" s="55">
        <f t="shared" si="123"/>
        <v>600000</v>
      </c>
      <c r="F423" s="632">
        <f t="shared" si="124"/>
        <v>420000</v>
      </c>
      <c r="G423" s="632">
        <f t="shared" si="124"/>
        <v>300000</v>
      </c>
      <c r="H423" s="632">
        <f t="shared" si="125"/>
        <v>720000</v>
      </c>
      <c r="I423" s="632">
        <f t="shared" si="118"/>
        <v>420000</v>
      </c>
      <c r="J423" s="632">
        <f t="shared" si="119"/>
        <v>500000</v>
      </c>
      <c r="K423" s="632">
        <f t="shared" si="120"/>
        <v>920000</v>
      </c>
      <c r="L423" s="632">
        <f t="shared" si="126"/>
        <v>420000</v>
      </c>
      <c r="M423" s="632">
        <f t="shared" si="122"/>
        <v>764000</v>
      </c>
      <c r="N423" s="633">
        <f t="shared" si="127"/>
        <v>1184000</v>
      </c>
      <c r="P423">
        <v>230</v>
      </c>
      <c r="Q423">
        <v>46</v>
      </c>
      <c r="R423">
        <v>4</v>
      </c>
      <c r="S423" s="635">
        <f t="shared" si="121"/>
        <v>200000</v>
      </c>
      <c r="T423" s="635">
        <f t="shared" si="128"/>
        <v>264000</v>
      </c>
      <c r="U423" s="635">
        <f t="shared" si="129"/>
        <v>332000</v>
      </c>
    </row>
    <row r="424" spans="1:21">
      <c r="A424" s="370">
        <v>2</v>
      </c>
      <c r="B424" s="57" t="s">
        <v>1744</v>
      </c>
      <c r="C424" s="52">
        <v>350000</v>
      </c>
      <c r="D424" s="91">
        <v>250000</v>
      </c>
      <c r="E424" s="55">
        <f t="shared" si="123"/>
        <v>600000</v>
      </c>
      <c r="F424" s="632">
        <f t="shared" si="124"/>
        <v>420000</v>
      </c>
      <c r="G424" s="632">
        <f t="shared" si="124"/>
        <v>300000</v>
      </c>
      <c r="H424" s="632">
        <f t="shared" si="125"/>
        <v>720000</v>
      </c>
      <c r="I424" s="632">
        <f t="shared" si="118"/>
        <v>420000</v>
      </c>
      <c r="J424" s="632">
        <f t="shared" si="119"/>
        <v>500000</v>
      </c>
      <c r="K424" s="632">
        <f t="shared" si="120"/>
        <v>920000</v>
      </c>
      <c r="L424" s="632">
        <f t="shared" si="126"/>
        <v>420000</v>
      </c>
      <c r="M424" s="632">
        <f t="shared" si="122"/>
        <v>764000</v>
      </c>
      <c r="N424" s="633">
        <f t="shared" si="127"/>
        <v>1184000</v>
      </c>
      <c r="P424">
        <v>230</v>
      </c>
      <c r="Q424">
        <v>46</v>
      </c>
      <c r="R424">
        <v>4</v>
      </c>
      <c r="S424" s="635">
        <f t="shared" si="121"/>
        <v>200000</v>
      </c>
      <c r="T424" s="635">
        <f t="shared" si="128"/>
        <v>264000</v>
      </c>
      <c r="U424" s="635">
        <f t="shared" si="129"/>
        <v>332000</v>
      </c>
    </row>
    <row r="425" spans="1:21">
      <c r="A425" s="370">
        <v>3</v>
      </c>
      <c r="B425" s="57" t="s">
        <v>1745</v>
      </c>
      <c r="C425" s="52">
        <v>350000</v>
      </c>
      <c r="D425" s="91">
        <v>250000</v>
      </c>
      <c r="E425" s="55">
        <f t="shared" si="123"/>
        <v>600000</v>
      </c>
      <c r="F425" s="632">
        <f t="shared" si="124"/>
        <v>420000</v>
      </c>
      <c r="G425" s="632">
        <f t="shared" si="124"/>
        <v>300000</v>
      </c>
      <c r="H425" s="632">
        <f t="shared" si="125"/>
        <v>720000</v>
      </c>
      <c r="I425" s="632">
        <f t="shared" si="118"/>
        <v>420000</v>
      </c>
      <c r="J425" s="632">
        <f t="shared" si="119"/>
        <v>500000</v>
      </c>
      <c r="K425" s="632">
        <f t="shared" si="120"/>
        <v>920000</v>
      </c>
      <c r="L425" s="632">
        <f t="shared" si="126"/>
        <v>420000</v>
      </c>
      <c r="M425" s="632">
        <f t="shared" si="122"/>
        <v>764000</v>
      </c>
      <c r="N425" s="633">
        <f t="shared" si="127"/>
        <v>1184000</v>
      </c>
      <c r="P425">
        <v>230</v>
      </c>
      <c r="Q425">
        <v>46</v>
      </c>
      <c r="R425">
        <v>4</v>
      </c>
      <c r="S425" s="635">
        <f t="shared" si="121"/>
        <v>200000</v>
      </c>
      <c r="T425" s="635">
        <f t="shared" si="128"/>
        <v>264000</v>
      </c>
      <c r="U425" s="635">
        <f t="shared" si="129"/>
        <v>332000</v>
      </c>
    </row>
    <row r="426" spans="1:21">
      <c r="A426" s="370">
        <v>4</v>
      </c>
      <c r="B426" s="57" t="s">
        <v>1746</v>
      </c>
      <c r="C426" s="52">
        <v>400000</v>
      </c>
      <c r="D426" s="91">
        <v>250000</v>
      </c>
      <c r="E426" s="55">
        <f t="shared" si="123"/>
        <v>650000</v>
      </c>
      <c r="F426" s="632">
        <f t="shared" si="124"/>
        <v>480000</v>
      </c>
      <c r="G426" s="632">
        <f t="shared" si="124"/>
        <v>300000</v>
      </c>
      <c r="H426" s="632">
        <f t="shared" si="125"/>
        <v>780000</v>
      </c>
      <c r="I426" s="632">
        <f t="shared" si="118"/>
        <v>480000</v>
      </c>
      <c r="J426" s="632">
        <f t="shared" si="119"/>
        <v>500000</v>
      </c>
      <c r="K426" s="632">
        <f t="shared" si="120"/>
        <v>980000</v>
      </c>
      <c r="L426" s="632">
        <f t="shared" si="126"/>
        <v>480000</v>
      </c>
      <c r="M426" s="632">
        <f t="shared" si="122"/>
        <v>764000</v>
      </c>
      <c r="N426" s="633">
        <f t="shared" si="127"/>
        <v>1244000</v>
      </c>
      <c r="P426">
        <v>250</v>
      </c>
      <c r="Q426">
        <v>50</v>
      </c>
      <c r="R426">
        <v>4</v>
      </c>
      <c r="S426" s="635">
        <f t="shared" si="121"/>
        <v>200000</v>
      </c>
      <c r="T426" s="635">
        <f t="shared" si="128"/>
        <v>264000</v>
      </c>
      <c r="U426" s="635">
        <f t="shared" si="129"/>
        <v>332000</v>
      </c>
    </row>
    <row r="427" spans="1:21">
      <c r="A427" s="370"/>
      <c r="B427" s="57" t="s">
        <v>1747</v>
      </c>
      <c r="C427" s="52">
        <v>400000</v>
      </c>
      <c r="D427" s="91">
        <v>250000</v>
      </c>
      <c r="E427" s="55">
        <f t="shared" si="123"/>
        <v>650000</v>
      </c>
      <c r="F427" s="632">
        <f t="shared" si="124"/>
        <v>480000</v>
      </c>
      <c r="G427" s="632">
        <f t="shared" si="124"/>
        <v>300000</v>
      </c>
      <c r="H427" s="632">
        <f t="shared" si="125"/>
        <v>780000</v>
      </c>
      <c r="I427" s="632">
        <f t="shared" si="118"/>
        <v>480000</v>
      </c>
      <c r="J427" s="632">
        <f t="shared" si="119"/>
        <v>525000</v>
      </c>
      <c r="K427" s="632">
        <f t="shared" si="120"/>
        <v>1005000</v>
      </c>
      <c r="L427" s="632">
        <f t="shared" si="126"/>
        <v>480000</v>
      </c>
      <c r="M427" s="632">
        <f t="shared" si="122"/>
        <v>822000</v>
      </c>
      <c r="N427" s="633">
        <f t="shared" si="127"/>
        <v>1302000</v>
      </c>
      <c r="P427">
        <v>250</v>
      </c>
      <c r="Q427">
        <v>50</v>
      </c>
      <c r="R427">
        <v>4.5</v>
      </c>
      <c r="S427" s="635">
        <f t="shared" si="121"/>
        <v>225000</v>
      </c>
      <c r="T427" s="635">
        <f t="shared" si="128"/>
        <v>297000</v>
      </c>
      <c r="U427" s="635">
        <f t="shared" si="129"/>
        <v>373500</v>
      </c>
    </row>
    <row r="428" spans="1:21">
      <c r="A428" s="370"/>
      <c r="B428" s="57" t="s">
        <v>1748</v>
      </c>
      <c r="C428" s="52">
        <v>400000</v>
      </c>
      <c r="D428" s="91">
        <v>250000</v>
      </c>
      <c r="E428" s="55">
        <f t="shared" si="123"/>
        <v>650000</v>
      </c>
      <c r="F428" s="632">
        <f t="shared" si="124"/>
        <v>480000</v>
      </c>
      <c r="G428" s="632">
        <f t="shared" si="124"/>
        <v>300000</v>
      </c>
      <c r="H428" s="632">
        <f t="shared" si="125"/>
        <v>780000</v>
      </c>
      <c r="I428" s="632">
        <f t="shared" si="118"/>
        <v>480000</v>
      </c>
      <c r="J428" s="632">
        <f t="shared" si="119"/>
        <v>525000</v>
      </c>
      <c r="K428" s="632">
        <f t="shared" si="120"/>
        <v>1005000</v>
      </c>
      <c r="L428" s="632">
        <f t="shared" si="126"/>
        <v>480000</v>
      </c>
      <c r="M428" s="632">
        <f t="shared" si="122"/>
        <v>822000</v>
      </c>
      <c r="N428" s="633">
        <f t="shared" si="127"/>
        <v>1302000</v>
      </c>
      <c r="P428">
        <v>250</v>
      </c>
      <c r="Q428">
        <v>50</v>
      </c>
      <c r="R428">
        <v>4.5</v>
      </c>
      <c r="S428" s="635">
        <f t="shared" si="121"/>
        <v>225000</v>
      </c>
      <c r="T428" s="635">
        <f t="shared" si="128"/>
        <v>297000</v>
      </c>
      <c r="U428" s="635">
        <f t="shared" si="129"/>
        <v>373500</v>
      </c>
    </row>
    <row r="429" spans="1:21">
      <c r="A429" s="370">
        <v>5</v>
      </c>
      <c r="B429" s="57" t="s">
        <v>1749</v>
      </c>
      <c r="C429" s="52">
        <v>400000</v>
      </c>
      <c r="D429" s="91">
        <v>250000</v>
      </c>
      <c r="E429" s="55">
        <f t="shared" si="123"/>
        <v>650000</v>
      </c>
      <c r="F429" s="632">
        <f t="shared" si="124"/>
        <v>480000</v>
      </c>
      <c r="G429" s="632">
        <f t="shared" si="124"/>
        <v>300000</v>
      </c>
      <c r="H429" s="632">
        <f t="shared" si="125"/>
        <v>780000</v>
      </c>
      <c r="I429" s="632">
        <f t="shared" si="118"/>
        <v>480000</v>
      </c>
      <c r="J429" s="632">
        <f t="shared" si="119"/>
        <v>525000</v>
      </c>
      <c r="K429" s="632">
        <f t="shared" si="120"/>
        <v>1005000</v>
      </c>
      <c r="L429" s="632">
        <f t="shared" si="126"/>
        <v>480000</v>
      </c>
      <c r="M429" s="632">
        <f t="shared" si="122"/>
        <v>822000</v>
      </c>
      <c r="N429" s="633">
        <f t="shared" si="127"/>
        <v>1302000</v>
      </c>
      <c r="P429">
        <v>250</v>
      </c>
      <c r="Q429">
        <v>50</v>
      </c>
      <c r="R429">
        <v>4.5</v>
      </c>
      <c r="S429" s="635">
        <f t="shared" si="121"/>
        <v>225000</v>
      </c>
      <c r="T429" s="635">
        <f t="shared" si="128"/>
        <v>297000</v>
      </c>
      <c r="U429" s="635">
        <f t="shared" si="129"/>
        <v>373500</v>
      </c>
    </row>
    <row r="430" spans="1:21">
      <c r="A430" s="370"/>
      <c r="B430" s="57" t="s">
        <v>1750</v>
      </c>
      <c r="C430" s="52">
        <v>400000</v>
      </c>
      <c r="D430" s="91">
        <v>250000</v>
      </c>
      <c r="E430" s="55">
        <f t="shared" si="123"/>
        <v>650000</v>
      </c>
      <c r="F430" s="632">
        <f t="shared" si="124"/>
        <v>480000</v>
      </c>
      <c r="G430" s="632">
        <f t="shared" si="124"/>
        <v>300000</v>
      </c>
      <c r="H430" s="632">
        <f t="shared" si="125"/>
        <v>780000</v>
      </c>
      <c r="I430" s="632">
        <f t="shared" si="118"/>
        <v>480000</v>
      </c>
      <c r="J430" s="632">
        <f t="shared" si="119"/>
        <v>525000</v>
      </c>
      <c r="K430" s="632">
        <f t="shared" si="120"/>
        <v>1005000</v>
      </c>
      <c r="L430" s="632">
        <f t="shared" si="126"/>
        <v>480000</v>
      </c>
      <c r="M430" s="632">
        <f t="shared" si="122"/>
        <v>822000</v>
      </c>
      <c r="N430" s="633">
        <f t="shared" si="127"/>
        <v>1302000</v>
      </c>
      <c r="P430">
        <v>260</v>
      </c>
      <c r="Q430">
        <v>52</v>
      </c>
      <c r="R430">
        <v>4.5</v>
      </c>
      <c r="S430" s="635">
        <f t="shared" si="121"/>
        <v>225000</v>
      </c>
      <c r="T430" s="635">
        <f t="shared" si="128"/>
        <v>297000</v>
      </c>
      <c r="U430" s="635">
        <f t="shared" si="129"/>
        <v>373500</v>
      </c>
    </row>
    <row r="431" spans="1:21">
      <c r="A431" s="370"/>
      <c r="B431" s="57" t="s">
        <v>1499</v>
      </c>
      <c r="C431" s="52">
        <v>400000</v>
      </c>
      <c r="D431" s="91">
        <v>250000</v>
      </c>
      <c r="E431" s="55">
        <f t="shared" si="123"/>
        <v>650000</v>
      </c>
      <c r="F431" s="632">
        <f t="shared" si="124"/>
        <v>480000</v>
      </c>
      <c r="G431" s="632">
        <f t="shared" si="124"/>
        <v>300000</v>
      </c>
      <c r="H431" s="632">
        <f t="shared" si="125"/>
        <v>780000</v>
      </c>
      <c r="I431" s="632">
        <f t="shared" si="118"/>
        <v>480000</v>
      </c>
      <c r="J431" s="632">
        <f t="shared" si="119"/>
        <v>525000</v>
      </c>
      <c r="K431" s="632">
        <f t="shared" si="120"/>
        <v>1005000</v>
      </c>
      <c r="L431" s="632">
        <f t="shared" si="126"/>
        <v>480000</v>
      </c>
      <c r="M431" s="632">
        <f t="shared" si="122"/>
        <v>822000</v>
      </c>
      <c r="N431" s="633">
        <f t="shared" si="127"/>
        <v>1302000</v>
      </c>
      <c r="P431">
        <v>260</v>
      </c>
      <c r="Q431">
        <v>52</v>
      </c>
      <c r="R431">
        <v>4.5</v>
      </c>
      <c r="S431" s="635">
        <f t="shared" si="121"/>
        <v>225000</v>
      </c>
      <c r="T431" s="635">
        <f t="shared" si="128"/>
        <v>297000</v>
      </c>
      <c r="U431" s="635">
        <f t="shared" si="129"/>
        <v>373500</v>
      </c>
    </row>
    <row r="432" spans="1:21">
      <c r="A432" s="370"/>
      <c r="B432" s="57"/>
      <c r="C432" s="52"/>
      <c r="D432" s="91"/>
      <c r="E432" s="55"/>
      <c r="F432" s="632"/>
      <c r="G432" s="632"/>
      <c r="H432" s="632"/>
      <c r="I432" s="632"/>
      <c r="J432" s="632"/>
      <c r="K432" s="632"/>
      <c r="L432" s="632"/>
      <c r="M432" s="632">
        <f t="shared" si="122"/>
        <v>0</v>
      </c>
      <c r="N432" s="633"/>
      <c r="S432" s="635">
        <f t="shared" si="121"/>
        <v>0</v>
      </c>
      <c r="T432" s="635">
        <f t="shared" si="128"/>
        <v>0</v>
      </c>
      <c r="U432" s="635">
        <f t="shared" si="129"/>
        <v>0</v>
      </c>
    </row>
    <row r="433" spans="1:21">
      <c r="A433" s="368" t="s">
        <v>111</v>
      </c>
      <c r="B433" s="63" t="s">
        <v>1751</v>
      </c>
      <c r="C433" s="52"/>
      <c r="D433" s="91"/>
      <c r="E433" s="55"/>
      <c r="F433" s="632"/>
      <c r="G433" s="632"/>
      <c r="H433" s="632"/>
      <c r="I433" s="632"/>
      <c r="J433" s="632"/>
      <c r="K433" s="632"/>
      <c r="L433" s="632"/>
      <c r="M433" s="632">
        <f t="shared" si="122"/>
        <v>0</v>
      </c>
      <c r="N433" s="633"/>
      <c r="S433" s="635">
        <f t="shared" si="121"/>
        <v>0</v>
      </c>
      <c r="T433" s="635">
        <f t="shared" si="128"/>
        <v>0</v>
      </c>
      <c r="U433" s="635">
        <f t="shared" si="129"/>
        <v>0</v>
      </c>
    </row>
    <row r="434" spans="1:21">
      <c r="A434" s="370">
        <v>1</v>
      </c>
      <c r="B434" s="57" t="s">
        <v>1752</v>
      </c>
      <c r="C434" s="52">
        <v>250000</v>
      </c>
      <c r="D434" s="91">
        <v>150000</v>
      </c>
      <c r="E434" s="55">
        <f t="shared" si="123"/>
        <v>400000</v>
      </c>
      <c r="F434" s="632">
        <f t="shared" si="124"/>
        <v>300000</v>
      </c>
      <c r="G434" s="632">
        <f t="shared" si="124"/>
        <v>180000</v>
      </c>
      <c r="H434" s="632">
        <f t="shared" si="125"/>
        <v>480000</v>
      </c>
      <c r="I434" s="632">
        <f t="shared" si="118"/>
        <v>300000</v>
      </c>
      <c r="J434" s="632">
        <f t="shared" si="119"/>
        <v>280000</v>
      </c>
      <c r="K434" s="632">
        <f t="shared" si="120"/>
        <v>580000</v>
      </c>
      <c r="L434" s="632">
        <f t="shared" si="126"/>
        <v>300000</v>
      </c>
      <c r="M434" s="632">
        <f t="shared" si="122"/>
        <v>412000</v>
      </c>
      <c r="N434" s="633">
        <f t="shared" si="127"/>
        <v>712000</v>
      </c>
      <c r="P434">
        <v>116</v>
      </c>
      <c r="Q434">
        <v>23</v>
      </c>
      <c r="R434">
        <v>2</v>
      </c>
      <c r="S434" s="635">
        <f t="shared" si="121"/>
        <v>100000</v>
      </c>
      <c r="T434" s="635">
        <f t="shared" si="128"/>
        <v>132000</v>
      </c>
      <c r="U434" s="635">
        <f t="shared" si="129"/>
        <v>166000</v>
      </c>
    </row>
    <row r="435" spans="1:21">
      <c r="A435" s="370">
        <v>2</v>
      </c>
      <c r="B435" s="57" t="s">
        <v>1753</v>
      </c>
      <c r="C435" s="52">
        <v>250000</v>
      </c>
      <c r="D435" s="91">
        <v>150000</v>
      </c>
      <c r="E435" s="55">
        <f t="shared" si="123"/>
        <v>400000</v>
      </c>
      <c r="F435" s="632">
        <f t="shared" si="124"/>
        <v>300000</v>
      </c>
      <c r="G435" s="632">
        <f t="shared" si="124"/>
        <v>180000</v>
      </c>
      <c r="H435" s="632">
        <f t="shared" si="125"/>
        <v>480000</v>
      </c>
      <c r="I435" s="632">
        <f t="shared" si="118"/>
        <v>300000</v>
      </c>
      <c r="J435" s="632">
        <f t="shared" si="119"/>
        <v>305000</v>
      </c>
      <c r="K435" s="632">
        <f t="shared" si="120"/>
        <v>605000</v>
      </c>
      <c r="L435" s="632">
        <f t="shared" si="126"/>
        <v>300000</v>
      </c>
      <c r="M435" s="632">
        <f t="shared" si="122"/>
        <v>470000</v>
      </c>
      <c r="N435" s="633">
        <f t="shared" si="127"/>
        <v>770000</v>
      </c>
      <c r="P435">
        <v>135</v>
      </c>
      <c r="Q435">
        <v>27</v>
      </c>
      <c r="R435">
        <v>2.5</v>
      </c>
      <c r="S435" s="635">
        <f t="shared" si="121"/>
        <v>125000</v>
      </c>
      <c r="T435" s="635">
        <f t="shared" si="128"/>
        <v>165000</v>
      </c>
      <c r="U435" s="635">
        <f t="shared" si="129"/>
        <v>207500</v>
      </c>
    </row>
    <row r="436" spans="1:21">
      <c r="A436" s="370">
        <v>3</v>
      </c>
      <c r="B436" s="57" t="s">
        <v>1754</v>
      </c>
      <c r="C436" s="52">
        <v>250000</v>
      </c>
      <c r="D436" s="91">
        <v>150000</v>
      </c>
      <c r="E436" s="55">
        <f t="shared" si="123"/>
        <v>400000</v>
      </c>
      <c r="F436" s="632">
        <f t="shared" si="124"/>
        <v>300000</v>
      </c>
      <c r="G436" s="632">
        <f t="shared" si="124"/>
        <v>180000</v>
      </c>
      <c r="H436" s="632">
        <f t="shared" si="125"/>
        <v>480000</v>
      </c>
      <c r="I436" s="632">
        <f t="shared" si="118"/>
        <v>300000</v>
      </c>
      <c r="J436" s="632">
        <f t="shared" si="119"/>
        <v>305000</v>
      </c>
      <c r="K436" s="632">
        <f t="shared" si="120"/>
        <v>605000</v>
      </c>
      <c r="L436" s="632">
        <f t="shared" si="126"/>
        <v>300000</v>
      </c>
      <c r="M436" s="632">
        <f t="shared" si="122"/>
        <v>470000</v>
      </c>
      <c r="N436" s="633">
        <f t="shared" si="127"/>
        <v>770000</v>
      </c>
      <c r="P436">
        <v>130</v>
      </c>
      <c r="Q436">
        <v>26</v>
      </c>
      <c r="R436">
        <v>2.5</v>
      </c>
      <c r="S436" s="635">
        <f t="shared" si="121"/>
        <v>125000</v>
      </c>
      <c r="T436" s="635">
        <f t="shared" si="128"/>
        <v>165000</v>
      </c>
      <c r="U436" s="635">
        <f t="shared" si="129"/>
        <v>207500</v>
      </c>
    </row>
    <row r="437" spans="1:21">
      <c r="A437" s="370">
        <v>4</v>
      </c>
      <c r="B437" s="57" t="s">
        <v>1755</v>
      </c>
      <c r="C437" s="52">
        <v>250000</v>
      </c>
      <c r="D437" s="91">
        <v>150000</v>
      </c>
      <c r="E437" s="55">
        <f t="shared" si="123"/>
        <v>400000</v>
      </c>
      <c r="F437" s="632">
        <f t="shared" si="124"/>
        <v>300000</v>
      </c>
      <c r="G437" s="632">
        <f t="shared" si="124"/>
        <v>180000</v>
      </c>
      <c r="H437" s="632">
        <f t="shared" si="125"/>
        <v>480000</v>
      </c>
      <c r="I437" s="632">
        <f t="shared" si="118"/>
        <v>300000</v>
      </c>
      <c r="J437" s="632">
        <f t="shared" si="119"/>
        <v>305000</v>
      </c>
      <c r="K437" s="632">
        <f t="shared" si="120"/>
        <v>605000</v>
      </c>
      <c r="L437" s="632">
        <f t="shared" si="126"/>
        <v>300000</v>
      </c>
      <c r="M437" s="632">
        <f t="shared" si="122"/>
        <v>470000</v>
      </c>
      <c r="N437" s="633">
        <f t="shared" si="127"/>
        <v>770000</v>
      </c>
      <c r="P437">
        <v>160</v>
      </c>
      <c r="Q437">
        <v>32</v>
      </c>
      <c r="R437">
        <v>2.5</v>
      </c>
      <c r="S437" s="635">
        <f t="shared" si="121"/>
        <v>125000</v>
      </c>
      <c r="T437" s="635">
        <f t="shared" si="128"/>
        <v>165000</v>
      </c>
      <c r="U437" s="635">
        <f t="shared" si="129"/>
        <v>207500</v>
      </c>
    </row>
    <row r="438" spans="1:21">
      <c r="A438" s="370">
        <v>5</v>
      </c>
      <c r="B438" s="57" t="s">
        <v>1756</v>
      </c>
      <c r="C438" s="52">
        <v>250000</v>
      </c>
      <c r="D438" s="91">
        <v>150000</v>
      </c>
      <c r="E438" s="55">
        <f t="shared" si="123"/>
        <v>400000</v>
      </c>
      <c r="F438" s="632">
        <f t="shared" si="124"/>
        <v>300000</v>
      </c>
      <c r="G438" s="632">
        <f t="shared" si="124"/>
        <v>180000</v>
      </c>
      <c r="H438" s="632">
        <f t="shared" si="125"/>
        <v>480000</v>
      </c>
      <c r="I438" s="632">
        <f t="shared" si="118"/>
        <v>300000</v>
      </c>
      <c r="J438" s="632">
        <f t="shared" si="119"/>
        <v>305000</v>
      </c>
      <c r="K438" s="632">
        <f t="shared" si="120"/>
        <v>605000</v>
      </c>
      <c r="L438" s="632">
        <f t="shared" si="126"/>
        <v>300000</v>
      </c>
      <c r="M438" s="632">
        <f t="shared" si="122"/>
        <v>470000</v>
      </c>
      <c r="N438" s="633">
        <f t="shared" si="127"/>
        <v>770000</v>
      </c>
      <c r="P438">
        <v>130</v>
      </c>
      <c r="Q438">
        <v>26</v>
      </c>
      <c r="R438">
        <v>2.5</v>
      </c>
      <c r="S438" s="635">
        <f t="shared" si="121"/>
        <v>125000</v>
      </c>
      <c r="T438" s="635">
        <f t="shared" si="128"/>
        <v>165000</v>
      </c>
      <c r="U438" s="635">
        <f t="shared" si="129"/>
        <v>207500</v>
      </c>
    </row>
    <row r="439" spans="1:21">
      <c r="A439" s="370">
        <v>6</v>
      </c>
      <c r="B439" s="57" t="s">
        <v>1757</v>
      </c>
      <c r="C439" s="52">
        <v>250000</v>
      </c>
      <c r="D439" s="91">
        <v>150000</v>
      </c>
      <c r="E439" s="55">
        <f t="shared" si="123"/>
        <v>400000</v>
      </c>
      <c r="F439" s="632">
        <f t="shared" si="124"/>
        <v>300000</v>
      </c>
      <c r="G439" s="632">
        <f t="shared" si="124"/>
        <v>180000</v>
      </c>
      <c r="H439" s="632">
        <f t="shared" si="125"/>
        <v>480000</v>
      </c>
      <c r="I439" s="632">
        <f t="shared" si="118"/>
        <v>300000</v>
      </c>
      <c r="J439" s="632">
        <f t="shared" si="119"/>
        <v>305000</v>
      </c>
      <c r="K439" s="632">
        <f t="shared" si="120"/>
        <v>605000</v>
      </c>
      <c r="L439" s="632">
        <f t="shared" si="126"/>
        <v>300000</v>
      </c>
      <c r="M439" s="632">
        <f t="shared" si="122"/>
        <v>470000</v>
      </c>
      <c r="N439" s="633">
        <f t="shared" si="127"/>
        <v>770000</v>
      </c>
      <c r="P439">
        <v>135</v>
      </c>
      <c r="Q439">
        <v>27</v>
      </c>
      <c r="R439">
        <v>2.5</v>
      </c>
      <c r="S439" s="635">
        <f t="shared" si="121"/>
        <v>125000</v>
      </c>
      <c r="T439" s="635">
        <f t="shared" si="128"/>
        <v>165000</v>
      </c>
      <c r="U439" s="635">
        <f t="shared" si="129"/>
        <v>207500</v>
      </c>
    </row>
    <row r="440" spans="1:21">
      <c r="A440" s="370"/>
      <c r="B440" s="57"/>
      <c r="C440" s="52"/>
      <c r="D440" s="91"/>
      <c r="E440" s="55"/>
      <c r="F440" s="632"/>
      <c r="G440" s="632"/>
      <c r="H440" s="632"/>
      <c r="I440" s="632"/>
      <c r="J440" s="632"/>
      <c r="K440" s="632"/>
      <c r="L440" s="632"/>
      <c r="M440" s="632">
        <f t="shared" si="122"/>
        <v>0</v>
      </c>
      <c r="N440" s="633"/>
      <c r="S440" s="635">
        <f t="shared" si="121"/>
        <v>0</v>
      </c>
      <c r="T440" s="635">
        <f t="shared" si="128"/>
        <v>0</v>
      </c>
      <c r="U440" s="635">
        <f t="shared" si="129"/>
        <v>0</v>
      </c>
    </row>
    <row r="441" spans="1:21">
      <c r="A441" s="368" t="s">
        <v>113</v>
      </c>
      <c r="B441" s="63" t="s">
        <v>1758</v>
      </c>
      <c r="C441" s="52"/>
      <c r="D441" s="91"/>
      <c r="E441" s="55"/>
      <c r="F441" s="632"/>
      <c r="G441" s="632"/>
      <c r="H441" s="632"/>
      <c r="I441" s="632"/>
      <c r="J441" s="632"/>
      <c r="K441" s="632"/>
      <c r="L441" s="632"/>
      <c r="M441" s="632">
        <f t="shared" si="122"/>
        <v>0</v>
      </c>
      <c r="N441" s="633"/>
      <c r="S441" s="635">
        <f t="shared" si="121"/>
        <v>0</v>
      </c>
      <c r="T441" s="635">
        <f t="shared" si="128"/>
        <v>0</v>
      </c>
      <c r="U441" s="635">
        <f t="shared" si="129"/>
        <v>0</v>
      </c>
    </row>
    <row r="442" spans="1:21">
      <c r="A442" s="370">
        <v>1</v>
      </c>
      <c r="B442" s="57" t="s">
        <v>1759</v>
      </c>
      <c r="C442" s="52">
        <v>225000</v>
      </c>
      <c r="D442" s="91">
        <v>125000</v>
      </c>
      <c r="E442" s="55">
        <f t="shared" ref="E442:E457" si="130">+C442+D442</f>
        <v>350000</v>
      </c>
      <c r="F442" s="632">
        <f t="shared" si="124"/>
        <v>270000</v>
      </c>
      <c r="G442" s="632">
        <f t="shared" si="124"/>
        <v>150000</v>
      </c>
      <c r="H442" s="632">
        <f t="shared" si="125"/>
        <v>420000</v>
      </c>
      <c r="I442" s="632">
        <f t="shared" ref="I442:I504" si="131">C442*1.2</f>
        <v>270000</v>
      </c>
      <c r="J442" s="632">
        <f t="shared" ref="J442:J504" si="132">G442+R442*50000</f>
        <v>250000</v>
      </c>
      <c r="K442" s="632">
        <f t="shared" ref="K442:K504" si="133">+J442+I442</f>
        <v>520000</v>
      </c>
      <c r="L442" s="632">
        <f t="shared" si="126"/>
        <v>270000</v>
      </c>
      <c r="M442" s="632">
        <f t="shared" si="122"/>
        <v>382000</v>
      </c>
      <c r="N442" s="633">
        <f t="shared" si="127"/>
        <v>652000</v>
      </c>
      <c r="P442">
        <v>120</v>
      </c>
      <c r="Q442">
        <v>24</v>
      </c>
      <c r="R442">
        <v>2</v>
      </c>
      <c r="S442" s="635">
        <f t="shared" ref="S442:S508" si="134">+R442*50000</f>
        <v>100000</v>
      </c>
      <c r="T442" s="635">
        <f t="shared" si="128"/>
        <v>132000</v>
      </c>
      <c r="U442" s="635">
        <f t="shared" si="129"/>
        <v>166000</v>
      </c>
    </row>
    <row r="443" spans="1:21">
      <c r="A443" s="370">
        <v>2</v>
      </c>
      <c r="B443" s="57" t="s">
        <v>1760</v>
      </c>
      <c r="C443" s="52">
        <v>235000</v>
      </c>
      <c r="D443" s="91">
        <v>145000</v>
      </c>
      <c r="E443" s="55">
        <f t="shared" si="130"/>
        <v>380000</v>
      </c>
      <c r="F443" s="632">
        <f t="shared" si="124"/>
        <v>282000</v>
      </c>
      <c r="G443" s="632">
        <f t="shared" si="124"/>
        <v>174000</v>
      </c>
      <c r="H443" s="632">
        <f t="shared" si="125"/>
        <v>456000</v>
      </c>
      <c r="I443" s="632">
        <f t="shared" si="131"/>
        <v>282000</v>
      </c>
      <c r="J443" s="632">
        <f t="shared" si="132"/>
        <v>299000</v>
      </c>
      <c r="K443" s="632">
        <f t="shared" si="133"/>
        <v>581000</v>
      </c>
      <c r="L443" s="632">
        <f t="shared" si="126"/>
        <v>282000</v>
      </c>
      <c r="M443" s="632">
        <f t="shared" si="122"/>
        <v>464000</v>
      </c>
      <c r="N443" s="633">
        <f t="shared" si="127"/>
        <v>746000</v>
      </c>
      <c r="P443">
        <v>150</v>
      </c>
      <c r="Q443">
        <v>30</v>
      </c>
      <c r="R443">
        <v>2.5</v>
      </c>
      <c r="S443" s="635">
        <f t="shared" si="134"/>
        <v>125000</v>
      </c>
      <c r="T443" s="635">
        <f t="shared" si="128"/>
        <v>165000</v>
      </c>
      <c r="U443" s="635">
        <f t="shared" si="129"/>
        <v>207500</v>
      </c>
    </row>
    <row r="444" spans="1:21">
      <c r="A444" s="370"/>
      <c r="B444" s="57" t="s">
        <v>1761</v>
      </c>
      <c r="C444" s="52">
        <v>235000</v>
      </c>
      <c r="D444" s="91">
        <v>145000</v>
      </c>
      <c r="E444" s="55">
        <f t="shared" si="130"/>
        <v>380000</v>
      </c>
      <c r="F444" s="632">
        <f t="shared" si="124"/>
        <v>282000</v>
      </c>
      <c r="G444" s="632">
        <f t="shared" si="124"/>
        <v>174000</v>
      </c>
      <c r="H444" s="632">
        <f t="shared" si="125"/>
        <v>456000</v>
      </c>
      <c r="I444" s="632">
        <f t="shared" si="131"/>
        <v>282000</v>
      </c>
      <c r="J444" s="632">
        <f t="shared" si="132"/>
        <v>299000</v>
      </c>
      <c r="K444" s="632">
        <f t="shared" si="133"/>
        <v>581000</v>
      </c>
      <c r="L444" s="632">
        <f t="shared" si="126"/>
        <v>282000</v>
      </c>
      <c r="M444" s="632">
        <f t="shared" si="122"/>
        <v>464000</v>
      </c>
      <c r="N444" s="633">
        <f t="shared" si="127"/>
        <v>746000</v>
      </c>
      <c r="P444">
        <v>150</v>
      </c>
      <c r="Q444">
        <v>30</v>
      </c>
      <c r="R444">
        <v>2.5</v>
      </c>
      <c r="S444" s="635">
        <f t="shared" si="134"/>
        <v>125000</v>
      </c>
      <c r="T444" s="635">
        <f t="shared" si="128"/>
        <v>165000</v>
      </c>
      <c r="U444" s="635">
        <f t="shared" si="129"/>
        <v>207500</v>
      </c>
    </row>
    <row r="445" spans="1:21">
      <c r="A445" s="370"/>
      <c r="B445" s="57" t="s">
        <v>1762</v>
      </c>
      <c r="C445" s="52">
        <v>275000</v>
      </c>
      <c r="D445" s="91">
        <v>175000</v>
      </c>
      <c r="E445" s="55">
        <f t="shared" si="130"/>
        <v>450000</v>
      </c>
      <c r="F445" s="632">
        <f t="shared" si="124"/>
        <v>330000</v>
      </c>
      <c r="G445" s="632">
        <f t="shared" si="124"/>
        <v>210000</v>
      </c>
      <c r="H445" s="632">
        <f t="shared" si="125"/>
        <v>540000</v>
      </c>
      <c r="I445" s="632">
        <f t="shared" si="131"/>
        <v>330000</v>
      </c>
      <c r="J445" s="632">
        <f t="shared" si="132"/>
        <v>360000</v>
      </c>
      <c r="K445" s="632">
        <f t="shared" si="133"/>
        <v>690000</v>
      </c>
      <c r="L445" s="632">
        <f t="shared" si="126"/>
        <v>330000</v>
      </c>
      <c r="M445" s="632">
        <f t="shared" ref="M445:M508" si="135">G445+R445*66000++R445*50000</f>
        <v>558000</v>
      </c>
      <c r="N445" s="633">
        <f t="shared" si="127"/>
        <v>888000</v>
      </c>
      <c r="P445">
        <v>180</v>
      </c>
      <c r="Q445">
        <v>36</v>
      </c>
      <c r="R445">
        <v>3</v>
      </c>
      <c r="S445" s="635">
        <f t="shared" si="134"/>
        <v>150000</v>
      </c>
      <c r="T445" s="635">
        <f t="shared" si="128"/>
        <v>198000</v>
      </c>
      <c r="U445" s="635">
        <f t="shared" si="129"/>
        <v>249000</v>
      </c>
    </row>
    <row r="446" spans="1:21">
      <c r="A446" s="370">
        <v>3</v>
      </c>
      <c r="B446" s="57" t="s">
        <v>1763</v>
      </c>
      <c r="C446" s="52">
        <v>250000</v>
      </c>
      <c r="D446" s="91">
        <v>200000</v>
      </c>
      <c r="E446" s="55">
        <f t="shared" si="130"/>
        <v>450000</v>
      </c>
      <c r="F446" s="632">
        <f t="shared" si="124"/>
        <v>300000</v>
      </c>
      <c r="G446" s="632">
        <f t="shared" si="124"/>
        <v>240000</v>
      </c>
      <c r="H446" s="632">
        <f t="shared" si="125"/>
        <v>540000</v>
      </c>
      <c r="I446" s="632">
        <f t="shared" si="131"/>
        <v>300000</v>
      </c>
      <c r="J446" s="632">
        <f t="shared" si="132"/>
        <v>390000</v>
      </c>
      <c r="K446" s="632">
        <f t="shared" si="133"/>
        <v>690000</v>
      </c>
      <c r="L446" s="632">
        <f t="shared" si="126"/>
        <v>300000</v>
      </c>
      <c r="M446" s="632">
        <f t="shared" si="135"/>
        <v>588000</v>
      </c>
      <c r="N446" s="633">
        <f t="shared" si="127"/>
        <v>888000</v>
      </c>
      <c r="P446">
        <v>154</v>
      </c>
      <c r="Q446">
        <v>30</v>
      </c>
      <c r="R446">
        <v>3</v>
      </c>
      <c r="S446" s="635">
        <f t="shared" si="134"/>
        <v>150000</v>
      </c>
      <c r="T446" s="635">
        <f t="shared" si="128"/>
        <v>198000</v>
      </c>
      <c r="U446" s="635">
        <f t="shared" si="129"/>
        <v>249000</v>
      </c>
    </row>
    <row r="447" spans="1:21">
      <c r="A447" s="370"/>
      <c r="B447" s="57" t="s">
        <v>1764</v>
      </c>
      <c r="C447" s="52">
        <v>260000</v>
      </c>
      <c r="D447" s="91">
        <v>190000</v>
      </c>
      <c r="E447" s="55">
        <f t="shared" si="130"/>
        <v>450000</v>
      </c>
      <c r="F447" s="632">
        <f t="shared" si="124"/>
        <v>312000</v>
      </c>
      <c r="G447" s="632">
        <f t="shared" si="124"/>
        <v>228000</v>
      </c>
      <c r="H447" s="632">
        <f t="shared" si="125"/>
        <v>540000</v>
      </c>
      <c r="I447" s="632">
        <f t="shared" si="131"/>
        <v>312000</v>
      </c>
      <c r="J447" s="632">
        <f t="shared" si="132"/>
        <v>378000</v>
      </c>
      <c r="K447" s="632">
        <f t="shared" si="133"/>
        <v>690000</v>
      </c>
      <c r="L447" s="632">
        <f t="shared" si="126"/>
        <v>312000</v>
      </c>
      <c r="M447" s="632">
        <f t="shared" si="135"/>
        <v>576000</v>
      </c>
      <c r="N447" s="633">
        <f t="shared" si="127"/>
        <v>888000</v>
      </c>
      <c r="P447">
        <v>170</v>
      </c>
      <c r="Q447">
        <v>34</v>
      </c>
      <c r="R447">
        <v>3</v>
      </c>
      <c r="S447" s="635">
        <f t="shared" si="134"/>
        <v>150000</v>
      </c>
      <c r="T447" s="635">
        <f t="shared" si="128"/>
        <v>198000</v>
      </c>
      <c r="U447" s="635">
        <f t="shared" si="129"/>
        <v>249000</v>
      </c>
    </row>
    <row r="448" spans="1:21">
      <c r="A448" s="370"/>
      <c r="B448" s="57" t="s">
        <v>1765</v>
      </c>
      <c r="C448" s="52">
        <v>310000</v>
      </c>
      <c r="D448" s="91">
        <v>190000</v>
      </c>
      <c r="E448" s="55">
        <f t="shared" si="130"/>
        <v>500000</v>
      </c>
      <c r="F448" s="632">
        <f t="shared" si="124"/>
        <v>372000</v>
      </c>
      <c r="G448" s="632">
        <f t="shared" si="124"/>
        <v>228000</v>
      </c>
      <c r="H448" s="632">
        <f t="shared" si="125"/>
        <v>600000</v>
      </c>
      <c r="I448" s="632">
        <f t="shared" si="131"/>
        <v>372000</v>
      </c>
      <c r="J448" s="632">
        <f t="shared" si="132"/>
        <v>403000</v>
      </c>
      <c r="K448" s="632">
        <f t="shared" si="133"/>
        <v>775000</v>
      </c>
      <c r="L448" s="632">
        <f t="shared" si="126"/>
        <v>372000</v>
      </c>
      <c r="M448" s="632">
        <f t="shared" si="135"/>
        <v>634000</v>
      </c>
      <c r="N448" s="633">
        <f t="shared" si="127"/>
        <v>1006000</v>
      </c>
      <c r="P448">
        <v>210</v>
      </c>
      <c r="Q448">
        <v>42</v>
      </c>
      <c r="R448">
        <v>3.5</v>
      </c>
      <c r="S448" s="635">
        <f t="shared" si="134"/>
        <v>175000</v>
      </c>
      <c r="T448" s="635">
        <f t="shared" si="128"/>
        <v>231000</v>
      </c>
      <c r="U448" s="635">
        <f t="shared" si="129"/>
        <v>290500</v>
      </c>
    </row>
    <row r="449" spans="1:21">
      <c r="A449" s="370">
        <v>4</v>
      </c>
      <c r="B449" s="57" t="s">
        <v>1629</v>
      </c>
      <c r="C449" s="52">
        <v>200000</v>
      </c>
      <c r="D449" s="91">
        <v>100000</v>
      </c>
      <c r="E449" s="55">
        <f t="shared" si="130"/>
        <v>300000</v>
      </c>
      <c r="F449" s="632">
        <f t="shared" si="124"/>
        <v>240000</v>
      </c>
      <c r="G449" s="632">
        <f t="shared" si="124"/>
        <v>120000</v>
      </c>
      <c r="H449" s="632">
        <f t="shared" si="125"/>
        <v>360000</v>
      </c>
      <c r="I449" s="632">
        <f t="shared" si="131"/>
        <v>240000</v>
      </c>
      <c r="J449" s="632">
        <f t="shared" si="132"/>
        <v>220000</v>
      </c>
      <c r="K449" s="632">
        <f t="shared" si="133"/>
        <v>460000</v>
      </c>
      <c r="L449" s="632">
        <f t="shared" si="126"/>
        <v>240000</v>
      </c>
      <c r="M449" s="632">
        <f t="shared" si="135"/>
        <v>352000</v>
      </c>
      <c r="N449" s="633">
        <f t="shared" si="127"/>
        <v>592000</v>
      </c>
      <c r="P449">
        <v>100</v>
      </c>
      <c r="Q449">
        <v>20</v>
      </c>
      <c r="R449">
        <v>2</v>
      </c>
      <c r="S449" s="635">
        <f t="shared" si="134"/>
        <v>100000</v>
      </c>
      <c r="T449" s="635">
        <f t="shared" si="128"/>
        <v>132000</v>
      </c>
      <c r="U449" s="635">
        <f t="shared" si="129"/>
        <v>166000</v>
      </c>
    </row>
    <row r="450" spans="1:21">
      <c r="A450" s="370">
        <v>5</v>
      </c>
      <c r="B450" s="57" t="s">
        <v>1766</v>
      </c>
      <c r="C450" s="52">
        <v>225000</v>
      </c>
      <c r="D450" s="91">
        <v>125000</v>
      </c>
      <c r="E450" s="55">
        <f t="shared" si="130"/>
        <v>350000</v>
      </c>
      <c r="F450" s="632">
        <f t="shared" si="124"/>
        <v>270000</v>
      </c>
      <c r="G450" s="632">
        <f t="shared" si="124"/>
        <v>150000</v>
      </c>
      <c r="H450" s="632">
        <f t="shared" si="125"/>
        <v>420000</v>
      </c>
      <c r="I450" s="632">
        <f t="shared" si="131"/>
        <v>270000</v>
      </c>
      <c r="J450" s="632">
        <f t="shared" si="132"/>
        <v>275000</v>
      </c>
      <c r="K450" s="632">
        <f t="shared" si="133"/>
        <v>545000</v>
      </c>
      <c r="L450" s="632">
        <f t="shared" si="126"/>
        <v>270000</v>
      </c>
      <c r="M450" s="632">
        <f t="shared" si="135"/>
        <v>440000</v>
      </c>
      <c r="N450" s="633">
        <f t="shared" si="127"/>
        <v>710000</v>
      </c>
      <c r="P450">
        <v>130</v>
      </c>
      <c r="Q450">
        <v>26</v>
      </c>
      <c r="R450">
        <v>2.5</v>
      </c>
      <c r="S450" s="635">
        <f t="shared" si="134"/>
        <v>125000</v>
      </c>
      <c r="T450" s="635">
        <f t="shared" si="128"/>
        <v>165000</v>
      </c>
      <c r="U450" s="635">
        <f t="shared" si="129"/>
        <v>207500</v>
      </c>
    </row>
    <row r="451" spans="1:21">
      <c r="A451" s="370"/>
      <c r="B451" s="57" t="s">
        <v>1767</v>
      </c>
      <c r="C451" s="52">
        <v>235000</v>
      </c>
      <c r="D451" s="91">
        <v>145000</v>
      </c>
      <c r="E451" s="55">
        <f t="shared" si="130"/>
        <v>380000</v>
      </c>
      <c r="F451" s="632">
        <f t="shared" si="124"/>
        <v>282000</v>
      </c>
      <c r="G451" s="632">
        <f t="shared" si="124"/>
        <v>174000</v>
      </c>
      <c r="H451" s="632">
        <f t="shared" si="125"/>
        <v>456000</v>
      </c>
      <c r="I451" s="632">
        <f t="shared" si="131"/>
        <v>282000</v>
      </c>
      <c r="J451" s="632">
        <f t="shared" si="132"/>
        <v>299000</v>
      </c>
      <c r="K451" s="632">
        <f t="shared" si="133"/>
        <v>581000</v>
      </c>
      <c r="L451" s="632">
        <f t="shared" si="126"/>
        <v>282000</v>
      </c>
      <c r="M451" s="632">
        <f t="shared" si="135"/>
        <v>464000</v>
      </c>
      <c r="N451" s="633">
        <f t="shared" si="127"/>
        <v>746000</v>
      </c>
      <c r="P451">
        <v>150</v>
      </c>
      <c r="Q451">
        <v>30</v>
      </c>
      <c r="R451">
        <v>2.5</v>
      </c>
      <c r="S451" s="635">
        <f t="shared" si="134"/>
        <v>125000</v>
      </c>
      <c r="T451" s="635">
        <f t="shared" si="128"/>
        <v>165000</v>
      </c>
      <c r="U451" s="635">
        <f t="shared" si="129"/>
        <v>207500</v>
      </c>
    </row>
    <row r="452" spans="1:21">
      <c r="A452" s="370"/>
      <c r="B452" s="57" t="s">
        <v>1768</v>
      </c>
      <c r="C452" s="52">
        <v>235000</v>
      </c>
      <c r="D452" s="91">
        <v>145000</v>
      </c>
      <c r="E452" s="55">
        <f t="shared" si="130"/>
        <v>380000</v>
      </c>
      <c r="F452" s="632">
        <f t="shared" si="124"/>
        <v>282000</v>
      </c>
      <c r="G452" s="632">
        <f t="shared" si="124"/>
        <v>174000</v>
      </c>
      <c r="H452" s="632">
        <f t="shared" si="125"/>
        <v>456000</v>
      </c>
      <c r="I452" s="632">
        <f t="shared" si="131"/>
        <v>282000</v>
      </c>
      <c r="J452" s="632">
        <f t="shared" si="132"/>
        <v>299000</v>
      </c>
      <c r="K452" s="632">
        <f t="shared" si="133"/>
        <v>581000</v>
      </c>
      <c r="L452" s="632">
        <f t="shared" si="126"/>
        <v>282000</v>
      </c>
      <c r="M452" s="632">
        <f t="shared" si="135"/>
        <v>464000</v>
      </c>
      <c r="N452" s="633">
        <f t="shared" si="127"/>
        <v>746000</v>
      </c>
      <c r="P452">
        <v>150</v>
      </c>
      <c r="Q452">
        <v>30</v>
      </c>
      <c r="R452">
        <v>2.5</v>
      </c>
      <c r="S452" s="635">
        <f t="shared" si="134"/>
        <v>125000</v>
      </c>
      <c r="T452" s="635">
        <f t="shared" si="128"/>
        <v>165000</v>
      </c>
      <c r="U452" s="635">
        <f t="shared" si="129"/>
        <v>207500</v>
      </c>
    </row>
    <row r="453" spans="1:21">
      <c r="A453" s="370"/>
      <c r="B453" s="57"/>
      <c r="C453" s="52"/>
      <c r="D453" s="91"/>
      <c r="E453" s="55"/>
      <c r="F453" s="632"/>
      <c r="G453" s="632"/>
      <c r="H453" s="632"/>
      <c r="I453" s="632"/>
      <c r="J453" s="632"/>
      <c r="K453" s="632"/>
      <c r="L453" s="632"/>
      <c r="M453" s="632">
        <f t="shared" si="135"/>
        <v>0</v>
      </c>
      <c r="N453" s="633"/>
      <c r="S453" s="635">
        <f t="shared" si="134"/>
        <v>0</v>
      </c>
      <c r="T453" s="635">
        <f t="shared" si="128"/>
        <v>0</v>
      </c>
      <c r="U453" s="635">
        <f t="shared" si="129"/>
        <v>0</v>
      </c>
    </row>
    <row r="454" spans="1:21">
      <c r="A454" s="368" t="s">
        <v>917</v>
      </c>
      <c r="B454" s="63" t="s">
        <v>1769</v>
      </c>
      <c r="C454" s="52"/>
      <c r="D454" s="91"/>
      <c r="E454" s="55"/>
      <c r="F454" s="632"/>
      <c r="G454" s="632"/>
      <c r="H454" s="632"/>
      <c r="I454" s="632"/>
      <c r="J454" s="632"/>
      <c r="K454" s="632"/>
      <c r="L454" s="632"/>
      <c r="M454" s="632">
        <f t="shared" si="135"/>
        <v>0</v>
      </c>
      <c r="N454" s="633"/>
      <c r="S454" s="635">
        <f t="shared" si="134"/>
        <v>0</v>
      </c>
      <c r="T454" s="635">
        <f t="shared" si="128"/>
        <v>0</v>
      </c>
      <c r="U454" s="635">
        <f t="shared" si="129"/>
        <v>0</v>
      </c>
    </row>
    <row r="455" spans="1:21">
      <c r="A455" s="370">
        <v>1</v>
      </c>
      <c r="B455" s="57" t="s">
        <v>1770</v>
      </c>
      <c r="C455" s="52">
        <v>195000</v>
      </c>
      <c r="D455" s="91">
        <v>155000</v>
      </c>
      <c r="E455" s="55">
        <f t="shared" si="130"/>
        <v>350000</v>
      </c>
      <c r="F455" s="632">
        <f t="shared" si="124"/>
        <v>234000</v>
      </c>
      <c r="G455" s="632">
        <f t="shared" si="124"/>
        <v>186000</v>
      </c>
      <c r="H455" s="632">
        <f t="shared" si="125"/>
        <v>420000</v>
      </c>
      <c r="I455" s="632">
        <f t="shared" si="131"/>
        <v>234000</v>
      </c>
      <c r="J455" s="632">
        <f t="shared" si="132"/>
        <v>286000</v>
      </c>
      <c r="K455" s="632">
        <f t="shared" si="133"/>
        <v>520000</v>
      </c>
      <c r="L455" s="632">
        <f t="shared" si="126"/>
        <v>234000</v>
      </c>
      <c r="M455" s="632">
        <f t="shared" si="135"/>
        <v>418000</v>
      </c>
      <c r="N455" s="633">
        <f t="shared" si="127"/>
        <v>652000</v>
      </c>
      <c r="P455">
        <v>120</v>
      </c>
      <c r="Q455">
        <v>24</v>
      </c>
      <c r="R455">
        <v>2</v>
      </c>
      <c r="S455" s="635">
        <f t="shared" si="134"/>
        <v>100000</v>
      </c>
      <c r="T455" s="635">
        <f t="shared" si="128"/>
        <v>132000</v>
      </c>
      <c r="U455" s="635">
        <f t="shared" si="129"/>
        <v>166000</v>
      </c>
    </row>
    <row r="456" spans="1:21">
      <c r="A456" s="370">
        <v>2</v>
      </c>
      <c r="B456" s="57" t="s">
        <v>1771</v>
      </c>
      <c r="C456" s="52">
        <v>220000</v>
      </c>
      <c r="D456" s="91">
        <v>130000</v>
      </c>
      <c r="E456" s="55">
        <f t="shared" si="130"/>
        <v>350000</v>
      </c>
      <c r="F456" s="632">
        <f t="shared" si="124"/>
        <v>264000</v>
      </c>
      <c r="G456" s="632">
        <f t="shared" si="124"/>
        <v>156000</v>
      </c>
      <c r="H456" s="632">
        <f t="shared" si="125"/>
        <v>420000</v>
      </c>
      <c r="I456" s="632">
        <f t="shared" si="131"/>
        <v>264000</v>
      </c>
      <c r="J456" s="632">
        <f t="shared" si="132"/>
        <v>256000</v>
      </c>
      <c r="K456" s="632">
        <f t="shared" si="133"/>
        <v>520000</v>
      </c>
      <c r="L456" s="632">
        <f t="shared" si="126"/>
        <v>264000</v>
      </c>
      <c r="M456" s="632">
        <f t="shared" si="135"/>
        <v>388000</v>
      </c>
      <c r="N456" s="633">
        <f t="shared" si="127"/>
        <v>652000</v>
      </c>
      <c r="P456">
        <v>84</v>
      </c>
      <c r="Q456">
        <v>17</v>
      </c>
      <c r="R456">
        <v>2</v>
      </c>
      <c r="S456" s="635">
        <f t="shared" si="134"/>
        <v>100000</v>
      </c>
      <c r="T456" s="635">
        <f t="shared" si="128"/>
        <v>132000</v>
      </c>
      <c r="U456" s="635">
        <f t="shared" si="129"/>
        <v>166000</v>
      </c>
    </row>
    <row r="457" spans="1:21">
      <c r="A457" s="370">
        <v>3</v>
      </c>
      <c r="B457" s="57" t="s">
        <v>1772</v>
      </c>
      <c r="C457" s="52">
        <v>230000</v>
      </c>
      <c r="D457" s="91">
        <v>145000</v>
      </c>
      <c r="E457" s="55">
        <f t="shared" si="130"/>
        <v>375000</v>
      </c>
      <c r="F457" s="632">
        <f t="shared" si="124"/>
        <v>276000</v>
      </c>
      <c r="G457" s="632">
        <f t="shared" si="124"/>
        <v>174000</v>
      </c>
      <c r="H457" s="632">
        <f t="shared" si="125"/>
        <v>450000</v>
      </c>
      <c r="I457" s="632">
        <f t="shared" si="131"/>
        <v>276000</v>
      </c>
      <c r="J457" s="632">
        <f t="shared" si="132"/>
        <v>274000</v>
      </c>
      <c r="K457" s="632">
        <f t="shared" si="133"/>
        <v>550000</v>
      </c>
      <c r="L457" s="632">
        <f t="shared" si="126"/>
        <v>276000</v>
      </c>
      <c r="M457" s="632">
        <f t="shared" si="135"/>
        <v>406000</v>
      </c>
      <c r="N457" s="633">
        <f t="shared" si="127"/>
        <v>682000</v>
      </c>
      <c r="P457">
        <v>84</v>
      </c>
      <c r="Q457">
        <v>17</v>
      </c>
      <c r="R457">
        <v>2</v>
      </c>
      <c r="S457" s="635">
        <f t="shared" si="134"/>
        <v>100000</v>
      </c>
      <c r="T457" s="635">
        <f t="shared" si="128"/>
        <v>132000</v>
      </c>
      <c r="U457" s="635">
        <f t="shared" si="129"/>
        <v>166000</v>
      </c>
    </row>
    <row r="458" spans="1:21">
      <c r="A458" s="370"/>
      <c r="B458" s="57"/>
      <c r="C458" s="52"/>
      <c r="D458" s="91"/>
      <c r="E458" s="55"/>
      <c r="F458" s="632"/>
      <c r="G458" s="632"/>
      <c r="H458" s="632"/>
      <c r="I458" s="632"/>
      <c r="J458" s="632"/>
      <c r="K458" s="632"/>
      <c r="L458" s="632"/>
      <c r="M458" s="632">
        <f t="shared" si="135"/>
        <v>0</v>
      </c>
      <c r="N458" s="633"/>
      <c r="S458" s="635">
        <f t="shared" si="134"/>
        <v>0</v>
      </c>
      <c r="T458" s="635">
        <f t="shared" si="128"/>
        <v>0</v>
      </c>
      <c r="U458" s="635">
        <f t="shared" si="129"/>
        <v>0</v>
      </c>
    </row>
    <row r="459" spans="1:21">
      <c r="A459" s="368" t="s">
        <v>572</v>
      </c>
      <c r="B459" s="63" t="s">
        <v>1773</v>
      </c>
      <c r="C459" s="52"/>
      <c r="D459" s="91"/>
      <c r="E459" s="55"/>
      <c r="F459" s="632"/>
      <c r="G459" s="632"/>
      <c r="H459" s="632"/>
      <c r="I459" s="632"/>
      <c r="J459" s="632"/>
      <c r="K459" s="632"/>
      <c r="L459" s="632"/>
      <c r="M459" s="632">
        <f t="shared" si="135"/>
        <v>0</v>
      </c>
      <c r="N459" s="633"/>
      <c r="S459" s="635">
        <f t="shared" si="134"/>
        <v>0</v>
      </c>
      <c r="T459" s="635">
        <f t="shared" si="128"/>
        <v>0</v>
      </c>
      <c r="U459" s="635">
        <f t="shared" si="129"/>
        <v>0</v>
      </c>
    </row>
    <row r="460" spans="1:21">
      <c r="A460" s="370">
        <v>1</v>
      </c>
      <c r="B460" s="57" t="s">
        <v>1774</v>
      </c>
      <c r="C460" s="52">
        <v>175000</v>
      </c>
      <c r="D460" s="91">
        <v>125000</v>
      </c>
      <c r="E460" s="55">
        <f t="shared" ref="E460:E462" si="136">+C460+D460</f>
        <v>300000</v>
      </c>
      <c r="F460" s="632">
        <f t="shared" si="124"/>
        <v>210000</v>
      </c>
      <c r="G460" s="632">
        <f t="shared" si="124"/>
        <v>150000</v>
      </c>
      <c r="H460" s="632">
        <f t="shared" si="125"/>
        <v>360000</v>
      </c>
      <c r="I460" s="632">
        <f t="shared" si="131"/>
        <v>210000</v>
      </c>
      <c r="J460" s="632">
        <f t="shared" si="132"/>
        <v>250000</v>
      </c>
      <c r="K460" s="632">
        <f t="shared" si="133"/>
        <v>460000</v>
      </c>
      <c r="L460" s="632">
        <f t="shared" si="126"/>
        <v>210000</v>
      </c>
      <c r="M460" s="632">
        <f t="shared" si="135"/>
        <v>382000</v>
      </c>
      <c r="N460" s="633">
        <f t="shared" si="127"/>
        <v>592000</v>
      </c>
      <c r="P460">
        <v>106</v>
      </c>
      <c r="Q460">
        <v>22</v>
      </c>
      <c r="R460">
        <v>2</v>
      </c>
      <c r="S460" s="635">
        <f t="shared" si="134"/>
        <v>100000</v>
      </c>
      <c r="T460" s="635">
        <f t="shared" si="128"/>
        <v>132000</v>
      </c>
      <c r="U460" s="635">
        <f t="shared" si="129"/>
        <v>166000</v>
      </c>
    </row>
    <row r="461" spans="1:21">
      <c r="A461" s="370">
        <v>2</v>
      </c>
      <c r="B461" s="57" t="s">
        <v>1775</v>
      </c>
      <c r="C461" s="52">
        <v>175000</v>
      </c>
      <c r="D461" s="91">
        <v>125000</v>
      </c>
      <c r="E461" s="55">
        <f t="shared" si="136"/>
        <v>300000</v>
      </c>
      <c r="F461" s="632">
        <f t="shared" si="124"/>
        <v>210000</v>
      </c>
      <c r="G461" s="632">
        <f t="shared" si="124"/>
        <v>150000</v>
      </c>
      <c r="H461" s="632">
        <f t="shared" si="125"/>
        <v>360000</v>
      </c>
      <c r="I461" s="632">
        <f t="shared" si="131"/>
        <v>210000</v>
      </c>
      <c r="J461" s="632">
        <f t="shared" si="132"/>
        <v>250000</v>
      </c>
      <c r="K461" s="632">
        <f t="shared" si="133"/>
        <v>460000</v>
      </c>
      <c r="L461" s="632">
        <f t="shared" si="126"/>
        <v>210000</v>
      </c>
      <c r="M461" s="632">
        <f t="shared" si="135"/>
        <v>382000</v>
      </c>
      <c r="N461" s="633">
        <f t="shared" si="127"/>
        <v>592000</v>
      </c>
      <c r="P461">
        <v>106</v>
      </c>
      <c r="Q461">
        <v>21</v>
      </c>
      <c r="R461">
        <v>2</v>
      </c>
      <c r="S461" s="635">
        <f t="shared" si="134"/>
        <v>100000</v>
      </c>
      <c r="T461" s="635">
        <f t="shared" si="128"/>
        <v>132000</v>
      </c>
      <c r="U461" s="635">
        <f t="shared" si="129"/>
        <v>166000</v>
      </c>
    </row>
    <row r="462" spans="1:21">
      <c r="A462" s="370">
        <v>3</v>
      </c>
      <c r="B462" s="57" t="s">
        <v>1776</v>
      </c>
      <c r="C462" s="52">
        <v>175000</v>
      </c>
      <c r="D462" s="91">
        <v>125000</v>
      </c>
      <c r="E462" s="55">
        <f t="shared" si="136"/>
        <v>300000</v>
      </c>
      <c r="F462" s="632">
        <f t="shared" ref="F462:G525" si="137">C462*1.2</f>
        <v>210000</v>
      </c>
      <c r="G462" s="632">
        <f t="shared" si="137"/>
        <v>150000</v>
      </c>
      <c r="H462" s="632">
        <f t="shared" si="125"/>
        <v>360000</v>
      </c>
      <c r="I462" s="632">
        <f t="shared" si="131"/>
        <v>210000</v>
      </c>
      <c r="J462" s="632">
        <f t="shared" si="132"/>
        <v>250000</v>
      </c>
      <c r="K462" s="632">
        <f t="shared" si="133"/>
        <v>460000</v>
      </c>
      <c r="L462" s="632">
        <f t="shared" si="126"/>
        <v>210000</v>
      </c>
      <c r="M462" s="632">
        <f t="shared" si="135"/>
        <v>382000</v>
      </c>
      <c r="N462" s="633">
        <f t="shared" si="127"/>
        <v>592000</v>
      </c>
      <c r="P462">
        <v>100</v>
      </c>
      <c r="Q462">
        <v>20</v>
      </c>
      <c r="R462">
        <v>2</v>
      </c>
      <c r="S462" s="635">
        <f t="shared" si="134"/>
        <v>100000</v>
      </c>
      <c r="T462" s="635">
        <f t="shared" si="128"/>
        <v>132000</v>
      </c>
      <c r="U462" s="635">
        <f t="shared" si="129"/>
        <v>166000</v>
      </c>
    </row>
    <row r="463" spans="1:21">
      <c r="A463" s="370"/>
      <c r="B463" s="57"/>
      <c r="C463" s="52"/>
      <c r="D463" s="91"/>
      <c r="E463" s="55"/>
      <c r="F463" s="632"/>
      <c r="G463" s="632"/>
      <c r="H463" s="632"/>
      <c r="I463" s="632"/>
      <c r="J463" s="632"/>
      <c r="K463" s="632"/>
      <c r="L463" s="632"/>
      <c r="M463" s="632">
        <f t="shared" si="135"/>
        <v>0</v>
      </c>
      <c r="N463" s="633"/>
      <c r="S463" s="635">
        <f t="shared" si="134"/>
        <v>0</v>
      </c>
      <c r="T463" s="635">
        <f t="shared" ref="T463:T526" si="138">R463*66000</f>
        <v>0</v>
      </c>
      <c r="U463" s="635">
        <f t="shared" ref="U463:U526" si="139">R463*83000</f>
        <v>0</v>
      </c>
    </row>
    <row r="464" spans="1:21">
      <c r="A464" s="368" t="s">
        <v>1443</v>
      </c>
      <c r="B464" s="63" t="s">
        <v>1777</v>
      </c>
      <c r="C464" s="52"/>
      <c r="D464" s="91"/>
      <c r="E464" s="55"/>
      <c r="F464" s="632"/>
      <c r="G464" s="632"/>
      <c r="H464" s="632"/>
      <c r="I464" s="632"/>
      <c r="J464" s="632"/>
      <c r="K464" s="632"/>
      <c r="L464" s="632"/>
      <c r="M464" s="632">
        <f t="shared" si="135"/>
        <v>0</v>
      </c>
      <c r="N464" s="633"/>
      <c r="S464" s="635">
        <f t="shared" si="134"/>
        <v>0</v>
      </c>
      <c r="T464" s="635">
        <f t="shared" si="138"/>
        <v>0</v>
      </c>
      <c r="U464" s="635">
        <f t="shared" si="139"/>
        <v>0</v>
      </c>
    </row>
    <row r="465" spans="1:21">
      <c r="A465" s="370"/>
      <c r="B465" s="57" t="s">
        <v>1778</v>
      </c>
      <c r="C465" s="52">
        <v>250000</v>
      </c>
      <c r="D465" s="91">
        <v>200000</v>
      </c>
      <c r="E465" s="55">
        <f t="shared" ref="E465:E484" si="140">+C465+D465</f>
        <v>450000</v>
      </c>
      <c r="F465" s="632">
        <f t="shared" si="137"/>
        <v>300000</v>
      </c>
      <c r="G465" s="632">
        <f t="shared" si="137"/>
        <v>240000</v>
      </c>
      <c r="H465" s="632">
        <f t="shared" ref="H465:H528" si="141">+E465*1.2</f>
        <v>540000</v>
      </c>
      <c r="I465" s="632">
        <f t="shared" si="131"/>
        <v>300000</v>
      </c>
      <c r="J465" s="632">
        <f t="shared" si="132"/>
        <v>390000</v>
      </c>
      <c r="K465" s="632">
        <f t="shared" si="133"/>
        <v>690000</v>
      </c>
      <c r="L465" s="632">
        <f t="shared" ref="L465:L528" si="142">C465*1.2</f>
        <v>300000</v>
      </c>
      <c r="M465" s="632">
        <f t="shared" si="135"/>
        <v>588000</v>
      </c>
      <c r="N465" s="633">
        <f t="shared" ref="N465:N528" si="143">+L465+M465</f>
        <v>888000</v>
      </c>
      <c r="P465">
        <v>160</v>
      </c>
      <c r="Q465">
        <v>32</v>
      </c>
      <c r="R465">
        <v>3</v>
      </c>
      <c r="S465" s="635">
        <f t="shared" si="134"/>
        <v>150000</v>
      </c>
      <c r="T465" s="635">
        <f t="shared" si="138"/>
        <v>198000</v>
      </c>
      <c r="U465" s="635">
        <f t="shared" si="139"/>
        <v>249000</v>
      </c>
    </row>
    <row r="466" spans="1:21">
      <c r="A466" s="370"/>
      <c r="B466" s="57"/>
      <c r="C466" s="52"/>
      <c r="D466" s="91"/>
      <c r="E466" s="55"/>
      <c r="F466" s="632"/>
      <c r="G466" s="632"/>
      <c r="H466" s="632"/>
      <c r="I466" s="632"/>
      <c r="J466" s="632"/>
      <c r="K466" s="632"/>
      <c r="L466" s="632"/>
      <c r="M466" s="632">
        <f t="shared" si="135"/>
        <v>0</v>
      </c>
      <c r="N466" s="633"/>
      <c r="S466" s="635">
        <f t="shared" si="134"/>
        <v>0</v>
      </c>
      <c r="T466" s="635">
        <f t="shared" si="138"/>
        <v>0</v>
      </c>
      <c r="U466" s="635">
        <f t="shared" si="139"/>
        <v>0</v>
      </c>
    </row>
    <row r="467" spans="1:21">
      <c r="A467" s="368" t="s">
        <v>1709</v>
      </c>
      <c r="B467" s="63" t="s">
        <v>1779</v>
      </c>
      <c r="C467" s="52"/>
      <c r="D467" s="91"/>
      <c r="E467" s="55"/>
      <c r="F467" s="632"/>
      <c r="G467" s="632"/>
      <c r="H467" s="632"/>
      <c r="I467" s="632"/>
      <c r="J467" s="632"/>
      <c r="K467" s="632"/>
      <c r="L467" s="632"/>
      <c r="M467" s="632">
        <f t="shared" si="135"/>
        <v>0</v>
      </c>
      <c r="N467" s="633"/>
      <c r="S467" s="635">
        <f t="shared" si="134"/>
        <v>0</v>
      </c>
      <c r="T467" s="635">
        <f t="shared" si="138"/>
        <v>0</v>
      </c>
      <c r="U467" s="635">
        <f t="shared" si="139"/>
        <v>0</v>
      </c>
    </row>
    <row r="468" spans="1:21">
      <c r="A468" s="370"/>
      <c r="B468" s="57" t="s">
        <v>1776</v>
      </c>
      <c r="C468" s="52">
        <v>170000</v>
      </c>
      <c r="D468" s="91">
        <v>130000</v>
      </c>
      <c r="E468" s="55">
        <f t="shared" si="140"/>
        <v>300000</v>
      </c>
      <c r="F468" s="632">
        <f t="shared" si="137"/>
        <v>204000</v>
      </c>
      <c r="G468" s="632">
        <f t="shared" si="137"/>
        <v>156000</v>
      </c>
      <c r="H468" s="632">
        <f t="shared" si="141"/>
        <v>360000</v>
      </c>
      <c r="I468" s="632">
        <f t="shared" si="131"/>
        <v>204000</v>
      </c>
      <c r="J468" s="632">
        <f t="shared" si="132"/>
        <v>256000</v>
      </c>
      <c r="K468" s="632">
        <f t="shared" si="133"/>
        <v>460000</v>
      </c>
      <c r="L468" s="632">
        <f t="shared" si="142"/>
        <v>204000</v>
      </c>
      <c r="M468" s="632">
        <f t="shared" si="135"/>
        <v>388000</v>
      </c>
      <c r="N468" s="633">
        <f t="shared" si="143"/>
        <v>592000</v>
      </c>
      <c r="P468">
        <v>100</v>
      </c>
      <c r="Q468">
        <v>20</v>
      </c>
      <c r="R468">
        <v>2</v>
      </c>
      <c r="S468" s="635">
        <f t="shared" si="134"/>
        <v>100000</v>
      </c>
      <c r="T468" s="635">
        <f t="shared" si="138"/>
        <v>132000</v>
      </c>
      <c r="U468" s="635">
        <f t="shared" si="139"/>
        <v>166000</v>
      </c>
    </row>
    <row r="469" spans="1:21">
      <c r="A469" s="370"/>
      <c r="B469" s="57"/>
      <c r="C469" s="52"/>
      <c r="D469" s="91"/>
      <c r="E469" s="55"/>
      <c r="F469" s="632"/>
      <c r="G469" s="632"/>
      <c r="H469" s="632"/>
      <c r="I469" s="632"/>
      <c r="J469" s="632"/>
      <c r="K469" s="632"/>
      <c r="L469" s="632"/>
      <c r="M469" s="632">
        <f t="shared" si="135"/>
        <v>0</v>
      </c>
      <c r="N469" s="633"/>
      <c r="S469" s="635">
        <f t="shared" si="134"/>
        <v>0</v>
      </c>
      <c r="T469" s="635">
        <f t="shared" si="138"/>
        <v>0</v>
      </c>
      <c r="U469" s="635">
        <f t="shared" si="139"/>
        <v>0</v>
      </c>
    </row>
    <row r="470" spans="1:21">
      <c r="A470" s="368" t="s">
        <v>1780</v>
      </c>
      <c r="B470" s="63" t="s">
        <v>1781</v>
      </c>
      <c r="C470" s="52"/>
      <c r="D470" s="91"/>
      <c r="E470" s="55"/>
      <c r="F470" s="632"/>
      <c r="G470" s="632"/>
      <c r="H470" s="632"/>
      <c r="I470" s="632"/>
      <c r="J470" s="632"/>
      <c r="K470" s="632"/>
      <c r="L470" s="632"/>
      <c r="M470" s="632">
        <f t="shared" si="135"/>
        <v>0</v>
      </c>
      <c r="N470" s="633"/>
      <c r="S470" s="635"/>
      <c r="T470" s="635">
        <f t="shared" si="138"/>
        <v>0</v>
      </c>
      <c r="U470" s="635">
        <f t="shared" si="139"/>
        <v>0</v>
      </c>
    </row>
    <row r="471" spans="1:21">
      <c r="A471" s="370"/>
      <c r="B471" s="57" t="s">
        <v>1782</v>
      </c>
      <c r="C471" s="52">
        <v>250000</v>
      </c>
      <c r="D471" s="91">
        <v>200000</v>
      </c>
      <c r="E471" s="55">
        <f t="shared" ref="E471" si="144">+C471+D471</f>
        <v>450000</v>
      </c>
      <c r="F471" s="632">
        <f t="shared" si="137"/>
        <v>300000</v>
      </c>
      <c r="G471" s="632">
        <f t="shared" si="137"/>
        <v>240000</v>
      </c>
      <c r="H471" s="632">
        <f t="shared" si="141"/>
        <v>540000</v>
      </c>
      <c r="I471" s="632">
        <f t="shared" si="131"/>
        <v>300000</v>
      </c>
      <c r="J471" s="632">
        <f t="shared" si="132"/>
        <v>390000</v>
      </c>
      <c r="K471" s="632">
        <f t="shared" si="133"/>
        <v>690000</v>
      </c>
      <c r="L471" s="632">
        <f t="shared" si="142"/>
        <v>300000</v>
      </c>
      <c r="M471" s="632">
        <f t="shared" si="135"/>
        <v>588000</v>
      </c>
      <c r="N471" s="633">
        <f t="shared" si="143"/>
        <v>888000</v>
      </c>
      <c r="P471">
        <v>160</v>
      </c>
      <c r="Q471">
        <v>32</v>
      </c>
      <c r="R471">
        <v>3</v>
      </c>
      <c r="S471" s="635">
        <f t="shared" ref="S471" si="145">+R471*50000</f>
        <v>150000</v>
      </c>
      <c r="T471" s="635">
        <f t="shared" si="138"/>
        <v>198000</v>
      </c>
      <c r="U471" s="635">
        <f t="shared" si="139"/>
        <v>249000</v>
      </c>
    </row>
    <row r="472" spans="1:21">
      <c r="A472" s="370"/>
      <c r="B472" s="57"/>
      <c r="C472" s="52"/>
      <c r="D472" s="91"/>
      <c r="E472" s="55"/>
      <c r="F472" s="632"/>
      <c r="G472" s="632"/>
      <c r="H472" s="632"/>
      <c r="I472" s="632"/>
      <c r="J472" s="632"/>
      <c r="K472" s="632"/>
      <c r="L472" s="632"/>
      <c r="M472" s="632">
        <f t="shared" si="135"/>
        <v>0</v>
      </c>
      <c r="N472" s="633"/>
      <c r="S472" s="635"/>
      <c r="T472" s="635">
        <f t="shared" si="138"/>
        <v>0</v>
      </c>
      <c r="U472" s="635">
        <f t="shared" si="139"/>
        <v>0</v>
      </c>
    </row>
    <row r="473" spans="1:21">
      <c r="A473" s="368" t="s">
        <v>1783</v>
      </c>
      <c r="B473" s="63" t="s">
        <v>1784</v>
      </c>
      <c r="C473" s="52"/>
      <c r="D473" s="91"/>
      <c r="E473" s="55"/>
      <c r="F473" s="632"/>
      <c r="G473" s="632"/>
      <c r="H473" s="632"/>
      <c r="I473" s="632"/>
      <c r="J473" s="632"/>
      <c r="K473" s="632"/>
      <c r="L473" s="632"/>
      <c r="M473" s="632">
        <f t="shared" si="135"/>
        <v>0</v>
      </c>
      <c r="N473" s="633"/>
      <c r="S473" s="635">
        <f t="shared" si="134"/>
        <v>0</v>
      </c>
      <c r="T473" s="635">
        <f t="shared" si="138"/>
        <v>0</v>
      </c>
      <c r="U473" s="635">
        <f t="shared" si="139"/>
        <v>0</v>
      </c>
    </row>
    <row r="474" spans="1:21">
      <c r="A474" s="370">
        <v>1</v>
      </c>
      <c r="B474" s="57" t="s">
        <v>1785</v>
      </c>
      <c r="C474" s="52">
        <v>235000</v>
      </c>
      <c r="D474" s="91">
        <v>145000</v>
      </c>
      <c r="E474" s="55">
        <f t="shared" si="140"/>
        <v>380000</v>
      </c>
      <c r="F474" s="632">
        <f t="shared" si="137"/>
        <v>282000</v>
      </c>
      <c r="G474" s="632">
        <f t="shared" si="137"/>
        <v>174000</v>
      </c>
      <c r="H474" s="632">
        <f t="shared" si="141"/>
        <v>456000</v>
      </c>
      <c r="I474" s="632">
        <f t="shared" si="131"/>
        <v>282000</v>
      </c>
      <c r="J474" s="632">
        <f t="shared" si="132"/>
        <v>299000</v>
      </c>
      <c r="K474" s="632">
        <f t="shared" si="133"/>
        <v>581000</v>
      </c>
      <c r="L474" s="632">
        <f t="shared" si="142"/>
        <v>282000</v>
      </c>
      <c r="M474" s="632">
        <f t="shared" si="135"/>
        <v>464000</v>
      </c>
      <c r="N474" s="633">
        <f t="shared" si="143"/>
        <v>746000</v>
      </c>
      <c r="P474">
        <v>150</v>
      </c>
      <c r="Q474">
        <v>30</v>
      </c>
      <c r="R474">
        <v>2.5</v>
      </c>
      <c r="S474" s="635">
        <f t="shared" si="134"/>
        <v>125000</v>
      </c>
      <c r="T474" s="635">
        <f t="shared" si="138"/>
        <v>165000</v>
      </c>
      <c r="U474" s="635">
        <f t="shared" si="139"/>
        <v>207500</v>
      </c>
    </row>
    <row r="475" spans="1:21">
      <c r="A475" s="370">
        <v>2</v>
      </c>
      <c r="B475" s="57" t="s">
        <v>1786</v>
      </c>
      <c r="C475" s="52">
        <v>235000</v>
      </c>
      <c r="D475" s="91">
        <v>145000</v>
      </c>
      <c r="E475" s="55">
        <f t="shared" si="140"/>
        <v>380000</v>
      </c>
      <c r="F475" s="632">
        <f t="shared" si="137"/>
        <v>282000</v>
      </c>
      <c r="G475" s="632">
        <f t="shared" si="137"/>
        <v>174000</v>
      </c>
      <c r="H475" s="632">
        <f t="shared" si="141"/>
        <v>456000</v>
      </c>
      <c r="I475" s="632">
        <f t="shared" si="131"/>
        <v>282000</v>
      </c>
      <c r="J475" s="632">
        <f t="shared" si="132"/>
        <v>299000</v>
      </c>
      <c r="K475" s="632">
        <f t="shared" si="133"/>
        <v>581000</v>
      </c>
      <c r="L475" s="632">
        <f t="shared" si="142"/>
        <v>282000</v>
      </c>
      <c r="M475" s="632">
        <f t="shared" si="135"/>
        <v>464000</v>
      </c>
      <c r="N475" s="633">
        <f t="shared" si="143"/>
        <v>746000</v>
      </c>
      <c r="P475">
        <v>130</v>
      </c>
      <c r="Q475">
        <v>26</v>
      </c>
      <c r="R475">
        <v>2.5</v>
      </c>
      <c r="S475" s="635">
        <f t="shared" si="134"/>
        <v>125000</v>
      </c>
      <c r="T475" s="635">
        <f t="shared" si="138"/>
        <v>165000</v>
      </c>
      <c r="U475" s="635">
        <f t="shared" si="139"/>
        <v>207500</v>
      </c>
    </row>
    <row r="476" spans="1:21">
      <c r="A476" s="370">
        <v>3</v>
      </c>
      <c r="B476" s="57" t="s">
        <v>1787</v>
      </c>
      <c r="C476" s="52">
        <v>235000</v>
      </c>
      <c r="D476" s="91">
        <v>145000</v>
      </c>
      <c r="E476" s="55">
        <f t="shared" si="140"/>
        <v>380000</v>
      </c>
      <c r="F476" s="632">
        <f t="shared" si="137"/>
        <v>282000</v>
      </c>
      <c r="G476" s="632">
        <f t="shared" si="137"/>
        <v>174000</v>
      </c>
      <c r="H476" s="632">
        <f t="shared" si="141"/>
        <v>456000</v>
      </c>
      <c r="I476" s="632">
        <f t="shared" si="131"/>
        <v>282000</v>
      </c>
      <c r="J476" s="632">
        <f t="shared" si="132"/>
        <v>299000</v>
      </c>
      <c r="K476" s="632">
        <f t="shared" si="133"/>
        <v>581000</v>
      </c>
      <c r="L476" s="632">
        <f t="shared" si="142"/>
        <v>282000</v>
      </c>
      <c r="M476" s="632">
        <f t="shared" si="135"/>
        <v>464000</v>
      </c>
      <c r="N476" s="633">
        <f t="shared" si="143"/>
        <v>746000</v>
      </c>
      <c r="P476">
        <v>150</v>
      </c>
      <c r="Q476">
        <v>30</v>
      </c>
      <c r="R476">
        <v>2.5</v>
      </c>
      <c r="S476" s="635">
        <f t="shared" si="134"/>
        <v>125000</v>
      </c>
      <c r="T476" s="635">
        <f t="shared" si="138"/>
        <v>165000</v>
      </c>
      <c r="U476" s="635">
        <f t="shared" si="139"/>
        <v>207500</v>
      </c>
    </row>
    <row r="477" spans="1:21">
      <c r="A477" s="370"/>
      <c r="B477" s="57"/>
      <c r="C477" s="52"/>
      <c r="D477" s="91"/>
      <c r="E477" s="55"/>
      <c r="F477" s="632"/>
      <c r="G477" s="632"/>
      <c r="H477" s="632"/>
      <c r="I477" s="632"/>
      <c r="J477" s="632"/>
      <c r="K477" s="632"/>
      <c r="L477" s="632"/>
      <c r="M477" s="632">
        <f t="shared" si="135"/>
        <v>0</v>
      </c>
      <c r="N477" s="633"/>
      <c r="S477" s="635">
        <f t="shared" si="134"/>
        <v>0</v>
      </c>
      <c r="T477" s="635">
        <f t="shared" si="138"/>
        <v>0</v>
      </c>
      <c r="U477" s="635">
        <f t="shared" si="139"/>
        <v>0</v>
      </c>
    </row>
    <row r="478" spans="1:21">
      <c r="A478" s="368" t="s">
        <v>1788</v>
      </c>
      <c r="B478" s="63" t="s">
        <v>1789</v>
      </c>
      <c r="C478" s="52"/>
      <c r="D478" s="91"/>
      <c r="E478" s="55"/>
      <c r="F478" s="632"/>
      <c r="G478" s="632"/>
      <c r="H478" s="632"/>
      <c r="I478" s="632"/>
      <c r="J478" s="632"/>
      <c r="K478" s="632"/>
      <c r="L478" s="632"/>
      <c r="M478" s="632">
        <f t="shared" si="135"/>
        <v>0</v>
      </c>
      <c r="N478" s="633"/>
      <c r="S478" s="635">
        <f t="shared" si="134"/>
        <v>0</v>
      </c>
      <c r="T478" s="635">
        <f t="shared" si="138"/>
        <v>0</v>
      </c>
      <c r="U478" s="635">
        <f t="shared" si="139"/>
        <v>0</v>
      </c>
    </row>
    <row r="479" spans="1:21">
      <c r="A479" s="370">
        <v>1</v>
      </c>
      <c r="B479" s="57" t="s">
        <v>1790</v>
      </c>
      <c r="C479" s="52">
        <v>225000</v>
      </c>
      <c r="D479" s="91">
        <v>125000</v>
      </c>
      <c r="E479" s="55">
        <f t="shared" si="140"/>
        <v>350000</v>
      </c>
      <c r="F479" s="632">
        <f t="shared" si="137"/>
        <v>270000</v>
      </c>
      <c r="G479" s="632">
        <f t="shared" si="137"/>
        <v>150000</v>
      </c>
      <c r="H479" s="632">
        <f t="shared" si="141"/>
        <v>420000</v>
      </c>
      <c r="I479" s="632">
        <f t="shared" si="131"/>
        <v>270000</v>
      </c>
      <c r="J479" s="632">
        <f t="shared" si="132"/>
        <v>275000</v>
      </c>
      <c r="K479" s="632">
        <f t="shared" si="133"/>
        <v>545000</v>
      </c>
      <c r="L479" s="632">
        <f t="shared" si="142"/>
        <v>270000</v>
      </c>
      <c r="M479" s="632">
        <f t="shared" si="135"/>
        <v>440000</v>
      </c>
      <c r="N479" s="633">
        <f t="shared" si="143"/>
        <v>710000</v>
      </c>
      <c r="P479">
        <v>134</v>
      </c>
      <c r="Q479">
        <v>27</v>
      </c>
      <c r="R479">
        <v>2.5</v>
      </c>
      <c r="S479" s="635">
        <f t="shared" si="134"/>
        <v>125000</v>
      </c>
      <c r="T479" s="635">
        <f t="shared" si="138"/>
        <v>165000</v>
      </c>
      <c r="U479" s="635">
        <f t="shared" si="139"/>
        <v>207500</v>
      </c>
    </row>
    <row r="480" spans="1:21">
      <c r="A480" s="370">
        <v>2</v>
      </c>
      <c r="B480" s="57" t="s">
        <v>1791</v>
      </c>
      <c r="C480" s="52">
        <v>225000</v>
      </c>
      <c r="D480" s="91">
        <v>125000</v>
      </c>
      <c r="E480" s="55">
        <f t="shared" si="140"/>
        <v>350000</v>
      </c>
      <c r="F480" s="632">
        <f t="shared" si="137"/>
        <v>270000</v>
      </c>
      <c r="G480" s="632">
        <f t="shared" si="137"/>
        <v>150000</v>
      </c>
      <c r="H480" s="632">
        <f t="shared" si="141"/>
        <v>420000</v>
      </c>
      <c r="I480" s="632">
        <f t="shared" si="131"/>
        <v>270000</v>
      </c>
      <c r="J480" s="632">
        <f t="shared" si="132"/>
        <v>250000</v>
      </c>
      <c r="K480" s="632">
        <f t="shared" si="133"/>
        <v>520000</v>
      </c>
      <c r="L480" s="632">
        <f t="shared" si="142"/>
        <v>270000</v>
      </c>
      <c r="M480" s="632">
        <f t="shared" si="135"/>
        <v>382000</v>
      </c>
      <c r="N480" s="633">
        <f t="shared" si="143"/>
        <v>652000</v>
      </c>
      <c r="P480">
        <v>116</v>
      </c>
      <c r="Q480">
        <v>23</v>
      </c>
      <c r="R480">
        <v>2</v>
      </c>
      <c r="S480" s="635">
        <f t="shared" si="134"/>
        <v>100000</v>
      </c>
      <c r="T480" s="635">
        <f t="shared" si="138"/>
        <v>132000</v>
      </c>
      <c r="U480" s="635">
        <f t="shared" si="139"/>
        <v>166000</v>
      </c>
    </row>
    <row r="481" spans="1:21">
      <c r="A481" s="370">
        <v>3</v>
      </c>
      <c r="B481" s="57" t="s">
        <v>1792</v>
      </c>
      <c r="C481" s="52">
        <v>230000</v>
      </c>
      <c r="D481" s="91">
        <v>120000</v>
      </c>
      <c r="E481" s="55">
        <f t="shared" si="140"/>
        <v>350000</v>
      </c>
      <c r="F481" s="632">
        <f t="shared" si="137"/>
        <v>276000</v>
      </c>
      <c r="G481" s="632">
        <f t="shared" si="137"/>
        <v>144000</v>
      </c>
      <c r="H481" s="632">
        <f t="shared" si="141"/>
        <v>420000</v>
      </c>
      <c r="I481" s="632">
        <f t="shared" si="131"/>
        <v>276000</v>
      </c>
      <c r="J481" s="632">
        <f t="shared" si="132"/>
        <v>269000</v>
      </c>
      <c r="K481" s="632">
        <f t="shared" si="133"/>
        <v>545000</v>
      </c>
      <c r="L481" s="632">
        <f t="shared" si="142"/>
        <v>276000</v>
      </c>
      <c r="M481" s="632">
        <f t="shared" si="135"/>
        <v>434000</v>
      </c>
      <c r="N481" s="633">
        <f t="shared" si="143"/>
        <v>710000</v>
      </c>
      <c r="P481">
        <v>140</v>
      </c>
      <c r="Q481">
        <v>28</v>
      </c>
      <c r="R481">
        <v>2.5</v>
      </c>
      <c r="S481" s="635">
        <f t="shared" si="134"/>
        <v>125000</v>
      </c>
      <c r="T481" s="635">
        <f t="shared" si="138"/>
        <v>165000</v>
      </c>
      <c r="U481" s="635">
        <f t="shared" si="139"/>
        <v>207500</v>
      </c>
    </row>
    <row r="482" spans="1:21">
      <c r="A482" s="370"/>
      <c r="B482" s="57"/>
      <c r="C482" s="52"/>
      <c r="D482" s="91"/>
      <c r="E482" s="55"/>
      <c r="F482" s="632"/>
      <c r="G482" s="632"/>
      <c r="H482" s="632"/>
      <c r="I482" s="632"/>
      <c r="J482" s="632"/>
      <c r="K482" s="632"/>
      <c r="L482" s="632"/>
      <c r="M482" s="632">
        <f t="shared" si="135"/>
        <v>0</v>
      </c>
      <c r="N482" s="633"/>
      <c r="S482" s="635">
        <f t="shared" si="134"/>
        <v>0</v>
      </c>
      <c r="T482" s="635">
        <f t="shared" si="138"/>
        <v>0</v>
      </c>
      <c r="U482" s="635">
        <f t="shared" si="139"/>
        <v>0</v>
      </c>
    </row>
    <row r="483" spans="1:21">
      <c r="A483" s="368" t="s">
        <v>1793</v>
      </c>
      <c r="B483" s="63" t="s">
        <v>1794</v>
      </c>
      <c r="C483" s="52"/>
      <c r="D483" s="91"/>
      <c r="E483" s="55"/>
      <c r="F483" s="632"/>
      <c r="G483" s="632"/>
      <c r="H483" s="632"/>
      <c r="I483" s="632"/>
      <c r="J483" s="632"/>
      <c r="K483" s="632"/>
      <c r="L483" s="632"/>
      <c r="M483" s="632">
        <f t="shared" si="135"/>
        <v>0</v>
      </c>
      <c r="N483" s="633"/>
      <c r="S483" s="635">
        <f t="shared" si="134"/>
        <v>0</v>
      </c>
      <c r="T483" s="635">
        <f t="shared" si="138"/>
        <v>0</v>
      </c>
      <c r="U483" s="635">
        <f t="shared" si="139"/>
        <v>0</v>
      </c>
    </row>
    <row r="484" spans="1:21">
      <c r="A484" s="370">
        <v>1</v>
      </c>
      <c r="B484" s="57" t="s">
        <v>1795</v>
      </c>
      <c r="C484" s="52">
        <v>250000</v>
      </c>
      <c r="D484" s="91">
        <v>150000</v>
      </c>
      <c r="E484" s="55">
        <f t="shared" si="140"/>
        <v>400000</v>
      </c>
      <c r="F484" s="632">
        <f t="shared" si="137"/>
        <v>300000</v>
      </c>
      <c r="G484" s="632">
        <f t="shared" si="137"/>
        <v>180000</v>
      </c>
      <c r="H484" s="632">
        <f t="shared" si="141"/>
        <v>480000</v>
      </c>
      <c r="I484" s="632">
        <f t="shared" si="131"/>
        <v>300000</v>
      </c>
      <c r="J484" s="632">
        <f t="shared" si="132"/>
        <v>305000</v>
      </c>
      <c r="K484" s="632">
        <f t="shared" si="133"/>
        <v>605000</v>
      </c>
      <c r="L484" s="632">
        <f t="shared" si="142"/>
        <v>300000</v>
      </c>
      <c r="M484" s="632">
        <f t="shared" si="135"/>
        <v>470000</v>
      </c>
      <c r="N484" s="633">
        <f t="shared" si="143"/>
        <v>770000</v>
      </c>
      <c r="P484">
        <v>150</v>
      </c>
      <c r="Q484">
        <v>30</v>
      </c>
      <c r="R484">
        <v>2.5</v>
      </c>
      <c r="S484" s="635">
        <f t="shared" si="134"/>
        <v>125000</v>
      </c>
      <c r="T484" s="635">
        <f t="shared" si="138"/>
        <v>165000</v>
      </c>
      <c r="U484" s="635">
        <f t="shared" si="139"/>
        <v>207500</v>
      </c>
    </row>
    <row r="485" spans="1:21">
      <c r="A485" s="370">
        <v>2</v>
      </c>
      <c r="B485" s="57" t="s">
        <v>1796</v>
      </c>
      <c r="C485" s="52">
        <v>250000</v>
      </c>
      <c r="D485" s="91">
        <v>200000</v>
      </c>
      <c r="E485" s="55">
        <f t="shared" si="123"/>
        <v>450000</v>
      </c>
      <c r="F485" s="632">
        <f t="shared" si="137"/>
        <v>300000</v>
      </c>
      <c r="G485" s="632">
        <f t="shared" si="137"/>
        <v>240000</v>
      </c>
      <c r="H485" s="632">
        <f t="shared" si="141"/>
        <v>540000</v>
      </c>
      <c r="I485" s="632">
        <f t="shared" si="131"/>
        <v>300000</v>
      </c>
      <c r="J485" s="632">
        <f t="shared" si="132"/>
        <v>365000</v>
      </c>
      <c r="K485" s="632">
        <f t="shared" si="133"/>
        <v>665000</v>
      </c>
      <c r="L485" s="632">
        <f t="shared" si="142"/>
        <v>300000</v>
      </c>
      <c r="M485" s="632">
        <f t="shared" si="135"/>
        <v>530000</v>
      </c>
      <c r="N485" s="633">
        <f t="shared" si="143"/>
        <v>830000</v>
      </c>
      <c r="P485">
        <v>150</v>
      </c>
      <c r="Q485">
        <v>30</v>
      </c>
      <c r="R485">
        <v>2.5</v>
      </c>
      <c r="S485" s="635">
        <f t="shared" si="134"/>
        <v>125000</v>
      </c>
      <c r="T485" s="635">
        <f t="shared" si="138"/>
        <v>165000</v>
      </c>
      <c r="U485" s="635">
        <f t="shared" si="139"/>
        <v>207500</v>
      </c>
    </row>
    <row r="486" spans="1:21">
      <c r="A486" s="370">
        <v>3</v>
      </c>
      <c r="B486" s="57" t="s">
        <v>1797</v>
      </c>
      <c r="C486" s="52">
        <v>300000</v>
      </c>
      <c r="D486" s="91">
        <v>200000</v>
      </c>
      <c r="E486" s="55">
        <f t="shared" si="123"/>
        <v>500000</v>
      </c>
      <c r="F486" s="632">
        <f t="shared" si="137"/>
        <v>360000</v>
      </c>
      <c r="G486" s="632">
        <f t="shared" si="137"/>
        <v>240000</v>
      </c>
      <c r="H486" s="632">
        <f t="shared" si="141"/>
        <v>600000</v>
      </c>
      <c r="I486" s="632">
        <f t="shared" si="131"/>
        <v>360000</v>
      </c>
      <c r="J486" s="632">
        <f t="shared" si="132"/>
        <v>390000</v>
      </c>
      <c r="K486" s="632">
        <f t="shared" si="133"/>
        <v>750000</v>
      </c>
      <c r="L486" s="632">
        <f t="shared" si="142"/>
        <v>360000</v>
      </c>
      <c r="M486" s="632">
        <f t="shared" si="135"/>
        <v>588000</v>
      </c>
      <c r="N486" s="633">
        <f t="shared" si="143"/>
        <v>948000</v>
      </c>
      <c r="P486">
        <v>156</v>
      </c>
      <c r="Q486">
        <v>31</v>
      </c>
      <c r="R486">
        <v>3</v>
      </c>
      <c r="S486" s="635">
        <f t="shared" si="134"/>
        <v>150000</v>
      </c>
      <c r="T486" s="635">
        <f t="shared" si="138"/>
        <v>198000</v>
      </c>
      <c r="U486" s="635">
        <f t="shared" si="139"/>
        <v>249000</v>
      </c>
    </row>
    <row r="487" spans="1:21">
      <c r="A487" s="370">
        <v>4</v>
      </c>
      <c r="B487" s="57"/>
      <c r="C487" s="52">
        <v>250000</v>
      </c>
      <c r="D487" s="91">
        <v>200000</v>
      </c>
      <c r="E487" s="55">
        <f t="shared" si="123"/>
        <v>450000</v>
      </c>
      <c r="F487" s="632">
        <f t="shared" si="137"/>
        <v>300000</v>
      </c>
      <c r="G487" s="632">
        <f t="shared" si="137"/>
        <v>240000</v>
      </c>
      <c r="H487" s="632">
        <f t="shared" si="141"/>
        <v>540000</v>
      </c>
      <c r="I487" s="632">
        <f t="shared" si="131"/>
        <v>300000</v>
      </c>
      <c r="J487" s="632">
        <f t="shared" si="132"/>
        <v>240000</v>
      </c>
      <c r="K487" s="632">
        <f t="shared" si="133"/>
        <v>540000</v>
      </c>
      <c r="L487" s="632">
        <f t="shared" si="142"/>
        <v>300000</v>
      </c>
      <c r="M487" s="632">
        <f t="shared" si="135"/>
        <v>240000</v>
      </c>
      <c r="N487" s="633">
        <f t="shared" si="143"/>
        <v>540000</v>
      </c>
      <c r="S487" s="635">
        <f t="shared" si="134"/>
        <v>0</v>
      </c>
      <c r="T487" s="635">
        <f t="shared" si="138"/>
        <v>0</v>
      </c>
      <c r="U487" s="635">
        <f t="shared" si="139"/>
        <v>0</v>
      </c>
    </row>
    <row r="488" spans="1:21">
      <c r="A488" s="370"/>
      <c r="B488" s="57"/>
      <c r="C488" s="52"/>
      <c r="D488" s="91"/>
      <c r="E488" s="55"/>
      <c r="F488" s="632"/>
      <c r="G488" s="632"/>
      <c r="H488" s="632"/>
      <c r="I488" s="632"/>
      <c r="J488" s="632"/>
      <c r="K488" s="632"/>
      <c r="L488" s="632"/>
      <c r="M488" s="632">
        <f t="shared" si="135"/>
        <v>0</v>
      </c>
      <c r="N488" s="633"/>
      <c r="S488" s="635">
        <f t="shared" si="134"/>
        <v>0</v>
      </c>
      <c r="T488" s="635">
        <f t="shared" si="138"/>
        <v>0</v>
      </c>
      <c r="U488" s="635">
        <f t="shared" si="139"/>
        <v>0</v>
      </c>
    </row>
    <row r="489" spans="1:21">
      <c r="A489" s="368" t="s">
        <v>1798</v>
      </c>
      <c r="B489" s="63" t="s">
        <v>1799</v>
      </c>
      <c r="C489" s="52"/>
      <c r="D489" s="91"/>
      <c r="E489" s="55"/>
      <c r="F489" s="632"/>
      <c r="G489" s="632"/>
      <c r="H489" s="632"/>
      <c r="I489" s="632"/>
      <c r="J489" s="632"/>
      <c r="K489" s="632"/>
      <c r="L489" s="632"/>
      <c r="M489" s="632">
        <f t="shared" si="135"/>
        <v>0</v>
      </c>
      <c r="N489" s="633"/>
      <c r="S489" s="635">
        <f t="shared" si="134"/>
        <v>0</v>
      </c>
      <c r="T489" s="635">
        <f t="shared" si="138"/>
        <v>0</v>
      </c>
      <c r="U489" s="635">
        <f t="shared" si="139"/>
        <v>0</v>
      </c>
    </row>
    <row r="490" spans="1:21">
      <c r="A490" s="370">
        <v>1</v>
      </c>
      <c r="B490" s="57" t="s">
        <v>1800</v>
      </c>
      <c r="C490" s="52">
        <v>230000</v>
      </c>
      <c r="D490" s="91">
        <v>120000</v>
      </c>
      <c r="E490" s="55">
        <f t="shared" ref="E490:E496" si="146">+C490+D490</f>
        <v>350000</v>
      </c>
      <c r="F490" s="632">
        <f t="shared" si="137"/>
        <v>276000</v>
      </c>
      <c r="G490" s="632">
        <f t="shared" si="137"/>
        <v>144000</v>
      </c>
      <c r="H490" s="632">
        <f t="shared" si="141"/>
        <v>420000</v>
      </c>
      <c r="I490" s="632">
        <f t="shared" si="131"/>
        <v>276000</v>
      </c>
      <c r="J490" s="632">
        <f t="shared" si="132"/>
        <v>269000</v>
      </c>
      <c r="K490" s="632">
        <f t="shared" si="133"/>
        <v>545000</v>
      </c>
      <c r="L490" s="632">
        <f t="shared" si="142"/>
        <v>276000</v>
      </c>
      <c r="M490" s="632">
        <f t="shared" si="135"/>
        <v>434000</v>
      </c>
      <c r="N490" s="633">
        <f t="shared" si="143"/>
        <v>710000</v>
      </c>
      <c r="P490">
        <v>150</v>
      </c>
      <c r="Q490">
        <v>30</v>
      </c>
      <c r="R490">
        <v>2.5</v>
      </c>
      <c r="S490" s="635">
        <f t="shared" si="134"/>
        <v>125000</v>
      </c>
      <c r="T490" s="635">
        <f t="shared" si="138"/>
        <v>165000</v>
      </c>
      <c r="U490" s="635">
        <f t="shared" si="139"/>
        <v>207500</v>
      </c>
    </row>
    <row r="491" spans="1:21">
      <c r="A491" s="370">
        <v>2</v>
      </c>
      <c r="B491" s="57" t="s">
        <v>1801</v>
      </c>
      <c r="C491" s="52">
        <v>230000</v>
      </c>
      <c r="D491" s="91">
        <v>120000</v>
      </c>
      <c r="E491" s="55">
        <f t="shared" si="146"/>
        <v>350000</v>
      </c>
      <c r="F491" s="632">
        <f t="shared" si="137"/>
        <v>276000</v>
      </c>
      <c r="G491" s="632">
        <f t="shared" si="137"/>
        <v>144000</v>
      </c>
      <c r="H491" s="632">
        <f t="shared" si="141"/>
        <v>420000</v>
      </c>
      <c r="I491" s="632">
        <f t="shared" si="131"/>
        <v>276000</v>
      </c>
      <c r="J491" s="632">
        <f t="shared" si="132"/>
        <v>269000</v>
      </c>
      <c r="K491" s="632">
        <f t="shared" si="133"/>
        <v>545000</v>
      </c>
      <c r="L491" s="632">
        <f t="shared" si="142"/>
        <v>276000</v>
      </c>
      <c r="M491" s="632">
        <f t="shared" si="135"/>
        <v>434000</v>
      </c>
      <c r="N491" s="633">
        <f t="shared" si="143"/>
        <v>710000</v>
      </c>
      <c r="P491">
        <v>130</v>
      </c>
      <c r="Q491">
        <v>26</v>
      </c>
      <c r="R491">
        <v>2.5</v>
      </c>
      <c r="S491" s="635">
        <f t="shared" si="134"/>
        <v>125000</v>
      </c>
      <c r="T491" s="635">
        <f t="shared" si="138"/>
        <v>165000</v>
      </c>
      <c r="U491" s="635">
        <f t="shared" si="139"/>
        <v>207500</v>
      </c>
    </row>
    <row r="492" spans="1:21">
      <c r="A492" s="370">
        <v>3</v>
      </c>
      <c r="B492" s="57" t="s">
        <v>1802</v>
      </c>
      <c r="C492" s="52">
        <v>230000</v>
      </c>
      <c r="D492" s="91">
        <v>120000</v>
      </c>
      <c r="E492" s="55">
        <f t="shared" si="146"/>
        <v>350000</v>
      </c>
      <c r="F492" s="632">
        <f t="shared" si="137"/>
        <v>276000</v>
      </c>
      <c r="G492" s="632">
        <f t="shared" si="137"/>
        <v>144000</v>
      </c>
      <c r="H492" s="632">
        <f t="shared" si="141"/>
        <v>420000</v>
      </c>
      <c r="I492" s="632">
        <f t="shared" si="131"/>
        <v>276000</v>
      </c>
      <c r="J492" s="632">
        <f t="shared" si="132"/>
        <v>269000</v>
      </c>
      <c r="K492" s="632">
        <f t="shared" si="133"/>
        <v>545000</v>
      </c>
      <c r="L492" s="632">
        <f t="shared" si="142"/>
        <v>276000</v>
      </c>
      <c r="M492" s="632">
        <f t="shared" si="135"/>
        <v>434000</v>
      </c>
      <c r="N492" s="633">
        <f t="shared" si="143"/>
        <v>710000</v>
      </c>
      <c r="P492">
        <v>130</v>
      </c>
      <c r="Q492">
        <v>26</v>
      </c>
      <c r="R492">
        <v>2.5</v>
      </c>
      <c r="S492" s="635">
        <f t="shared" si="134"/>
        <v>125000</v>
      </c>
      <c r="T492" s="635">
        <f t="shared" si="138"/>
        <v>165000</v>
      </c>
      <c r="U492" s="635">
        <f t="shared" si="139"/>
        <v>207500</v>
      </c>
    </row>
    <row r="493" spans="1:21">
      <c r="A493" s="370">
        <v>4</v>
      </c>
      <c r="B493" s="57" t="s">
        <v>1803</v>
      </c>
      <c r="C493" s="52">
        <v>230000</v>
      </c>
      <c r="D493" s="91">
        <v>120000</v>
      </c>
      <c r="E493" s="55">
        <f t="shared" si="146"/>
        <v>350000</v>
      </c>
      <c r="F493" s="632">
        <f t="shared" si="137"/>
        <v>276000</v>
      </c>
      <c r="G493" s="632">
        <f t="shared" si="137"/>
        <v>144000</v>
      </c>
      <c r="H493" s="632">
        <f t="shared" si="141"/>
        <v>420000</v>
      </c>
      <c r="I493" s="632">
        <f t="shared" si="131"/>
        <v>276000</v>
      </c>
      <c r="J493" s="632">
        <f t="shared" si="132"/>
        <v>269000</v>
      </c>
      <c r="K493" s="632">
        <f t="shared" si="133"/>
        <v>545000</v>
      </c>
      <c r="L493" s="632">
        <f t="shared" si="142"/>
        <v>276000</v>
      </c>
      <c r="M493" s="632">
        <f t="shared" si="135"/>
        <v>434000</v>
      </c>
      <c r="N493" s="633">
        <f t="shared" si="143"/>
        <v>710000</v>
      </c>
      <c r="P493">
        <v>140</v>
      </c>
      <c r="Q493">
        <v>28</v>
      </c>
      <c r="R493">
        <v>2.5</v>
      </c>
      <c r="S493" s="635">
        <f t="shared" si="134"/>
        <v>125000</v>
      </c>
      <c r="T493" s="635">
        <f t="shared" si="138"/>
        <v>165000</v>
      </c>
      <c r="U493" s="635">
        <f t="shared" si="139"/>
        <v>207500</v>
      </c>
    </row>
    <row r="494" spans="1:21">
      <c r="A494" s="370">
        <v>5</v>
      </c>
      <c r="B494" s="57" t="s">
        <v>1804</v>
      </c>
      <c r="C494" s="52">
        <v>230000</v>
      </c>
      <c r="D494" s="91">
        <v>120000</v>
      </c>
      <c r="E494" s="55">
        <f t="shared" si="146"/>
        <v>350000</v>
      </c>
      <c r="F494" s="632">
        <f t="shared" si="137"/>
        <v>276000</v>
      </c>
      <c r="G494" s="632">
        <f t="shared" si="137"/>
        <v>144000</v>
      </c>
      <c r="H494" s="632">
        <f t="shared" si="141"/>
        <v>420000</v>
      </c>
      <c r="I494" s="632">
        <f t="shared" si="131"/>
        <v>276000</v>
      </c>
      <c r="J494" s="632">
        <f t="shared" si="132"/>
        <v>269000</v>
      </c>
      <c r="K494" s="632">
        <f t="shared" si="133"/>
        <v>545000</v>
      </c>
      <c r="L494" s="632">
        <f t="shared" si="142"/>
        <v>276000</v>
      </c>
      <c r="M494" s="632">
        <f t="shared" si="135"/>
        <v>434000</v>
      </c>
      <c r="N494" s="633">
        <f t="shared" si="143"/>
        <v>710000</v>
      </c>
      <c r="P494">
        <v>130</v>
      </c>
      <c r="Q494">
        <v>26</v>
      </c>
      <c r="R494">
        <v>2.5</v>
      </c>
      <c r="S494" s="635">
        <f t="shared" si="134"/>
        <v>125000</v>
      </c>
      <c r="T494" s="635">
        <f t="shared" si="138"/>
        <v>165000</v>
      </c>
      <c r="U494" s="635">
        <f t="shared" si="139"/>
        <v>207500</v>
      </c>
    </row>
    <row r="495" spans="1:21">
      <c r="A495" s="370">
        <v>6</v>
      </c>
      <c r="B495" s="57" t="s">
        <v>1805</v>
      </c>
      <c r="C495" s="52">
        <v>230000</v>
      </c>
      <c r="D495" s="91">
        <v>120000</v>
      </c>
      <c r="E495" s="55">
        <f t="shared" si="146"/>
        <v>350000</v>
      </c>
      <c r="F495" s="632">
        <f t="shared" si="137"/>
        <v>276000</v>
      </c>
      <c r="G495" s="632">
        <f t="shared" si="137"/>
        <v>144000</v>
      </c>
      <c r="H495" s="632">
        <f t="shared" si="141"/>
        <v>420000</v>
      </c>
      <c r="I495" s="632">
        <f t="shared" si="131"/>
        <v>276000</v>
      </c>
      <c r="J495" s="632">
        <f t="shared" si="132"/>
        <v>269000</v>
      </c>
      <c r="K495" s="632">
        <f t="shared" si="133"/>
        <v>545000</v>
      </c>
      <c r="L495" s="632">
        <f t="shared" si="142"/>
        <v>276000</v>
      </c>
      <c r="M495" s="632">
        <f t="shared" si="135"/>
        <v>434000</v>
      </c>
      <c r="N495" s="633">
        <f t="shared" si="143"/>
        <v>710000</v>
      </c>
      <c r="P495">
        <v>130</v>
      </c>
      <c r="Q495">
        <v>26</v>
      </c>
      <c r="R495">
        <v>2.5</v>
      </c>
      <c r="S495" s="635">
        <f t="shared" si="134"/>
        <v>125000</v>
      </c>
      <c r="T495" s="635">
        <f t="shared" si="138"/>
        <v>165000</v>
      </c>
      <c r="U495" s="635">
        <f t="shared" si="139"/>
        <v>207500</v>
      </c>
    </row>
    <row r="496" spans="1:21">
      <c r="A496" s="370">
        <v>7</v>
      </c>
      <c r="B496" s="57" t="s">
        <v>1598</v>
      </c>
      <c r="C496" s="52">
        <v>230000</v>
      </c>
      <c r="D496" s="91">
        <v>120000</v>
      </c>
      <c r="E496" s="55">
        <f t="shared" si="146"/>
        <v>350000</v>
      </c>
      <c r="F496" s="632">
        <f t="shared" si="137"/>
        <v>276000</v>
      </c>
      <c r="G496" s="632">
        <f t="shared" si="137"/>
        <v>144000</v>
      </c>
      <c r="H496" s="632">
        <f t="shared" si="141"/>
        <v>420000</v>
      </c>
      <c r="I496" s="632">
        <f t="shared" si="131"/>
        <v>276000</v>
      </c>
      <c r="J496" s="632">
        <f t="shared" si="132"/>
        <v>269000</v>
      </c>
      <c r="K496" s="632">
        <f t="shared" si="133"/>
        <v>545000</v>
      </c>
      <c r="L496" s="632">
        <f t="shared" si="142"/>
        <v>276000</v>
      </c>
      <c r="M496" s="632">
        <f t="shared" si="135"/>
        <v>434000</v>
      </c>
      <c r="N496" s="633">
        <f t="shared" si="143"/>
        <v>710000</v>
      </c>
      <c r="P496">
        <v>130</v>
      </c>
      <c r="Q496">
        <v>26</v>
      </c>
      <c r="R496">
        <v>2.5</v>
      </c>
      <c r="S496" s="635">
        <f t="shared" si="134"/>
        <v>125000</v>
      </c>
      <c r="T496" s="635">
        <f t="shared" si="138"/>
        <v>165000</v>
      </c>
      <c r="U496" s="635">
        <f t="shared" si="139"/>
        <v>207500</v>
      </c>
    </row>
    <row r="497" spans="1:21">
      <c r="A497" s="370"/>
      <c r="B497" s="57"/>
      <c r="C497" s="52"/>
      <c r="D497" s="91"/>
      <c r="E497" s="55"/>
      <c r="F497" s="632"/>
      <c r="G497" s="632"/>
      <c r="H497" s="632"/>
      <c r="I497" s="632"/>
      <c r="J497" s="632"/>
      <c r="K497" s="632"/>
      <c r="L497" s="632"/>
      <c r="M497" s="632"/>
      <c r="N497" s="633"/>
      <c r="S497" s="635">
        <f t="shared" si="134"/>
        <v>0</v>
      </c>
      <c r="T497" s="635">
        <f t="shared" si="138"/>
        <v>0</v>
      </c>
      <c r="U497" s="635">
        <f t="shared" si="139"/>
        <v>0</v>
      </c>
    </row>
    <row r="498" spans="1:21">
      <c r="A498" s="368" t="s">
        <v>1806</v>
      </c>
      <c r="B498" s="63" t="s">
        <v>1807</v>
      </c>
      <c r="C498" s="52"/>
      <c r="D498" s="91"/>
      <c r="E498" s="55"/>
      <c r="F498" s="632"/>
      <c r="G498" s="632"/>
      <c r="H498" s="632"/>
      <c r="I498" s="632"/>
      <c r="J498" s="632"/>
      <c r="K498" s="632"/>
      <c r="L498" s="632"/>
      <c r="M498" s="632"/>
      <c r="N498" s="633"/>
      <c r="S498" s="635">
        <f t="shared" si="134"/>
        <v>0</v>
      </c>
      <c r="T498" s="635">
        <f t="shared" si="138"/>
        <v>0</v>
      </c>
      <c r="U498" s="635">
        <f t="shared" si="139"/>
        <v>0</v>
      </c>
    </row>
    <row r="499" spans="1:21">
      <c r="A499" s="370">
        <v>1</v>
      </c>
      <c r="B499" s="57" t="s">
        <v>1808</v>
      </c>
      <c r="C499" s="52">
        <v>230000</v>
      </c>
      <c r="D499" s="91">
        <v>120000</v>
      </c>
      <c r="E499" s="55">
        <f t="shared" ref="E499:E504" si="147">+C499+D499</f>
        <v>350000</v>
      </c>
      <c r="F499" s="632">
        <f t="shared" si="137"/>
        <v>276000</v>
      </c>
      <c r="G499" s="632">
        <f t="shared" si="137"/>
        <v>144000</v>
      </c>
      <c r="H499" s="632">
        <f t="shared" si="141"/>
        <v>420000</v>
      </c>
      <c r="I499" s="632">
        <f t="shared" si="131"/>
        <v>276000</v>
      </c>
      <c r="J499" s="632">
        <f t="shared" si="132"/>
        <v>269000</v>
      </c>
      <c r="K499" s="632">
        <f t="shared" si="133"/>
        <v>545000</v>
      </c>
      <c r="L499" s="632">
        <f t="shared" si="142"/>
        <v>276000</v>
      </c>
      <c r="M499" s="632">
        <f t="shared" si="135"/>
        <v>434000</v>
      </c>
      <c r="N499" s="633">
        <f t="shared" si="143"/>
        <v>710000</v>
      </c>
      <c r="P499">
        <v>140</v>
      </c>
      <c r="Q499">
        <v>28</v>
      </c>
      <c r="R499">
        <v>2.5</v>
      </c>
      <c r="S499" s="635">
        <f t="shared" si="134"/>
        <v>125000</v>
      </c>
      <c r="T499" s="635">
        <f t="shared" si="138"/>
        <v>165000</v>
      </c>
      <c r="U499" s="635">
        <f t="shared" si="139"/>
        <v>207500</v>
      </c>
    </row>
    <row r="500" spans="1:21">
      <c r="A500" s="370">
        <v>2</v>
      </c>
      <c r="B500" s="57" t="s">
        <v>1809</v>
      </c>
      <c r="C500" s="52">
        <v>230000</v>
      </c>
      <c r="D500" s="91">
        <v>120000</v>
      </c>
      <c r="E500" s="55">
        <f t="shared" si="147"/>
        <v>350000</v>
      </c>
      <c r="F500" s="632">
        <f t="shared" si="137"/>
        <v>276000</v>
      </c>
      <c r="G500" s="632">
        <f t="shared" si="137"/>
        <v>144000</v>
      </c>
      <c r="H500" s="632">
        <f t="shared" si="141"/>
        <v>420000</v>
      </c>
      <c r="I500" s="632">
        <f t="shared" si="131"/>
        <v>276000</v>
      </c>
      <c r="J500" s="632">
        <f t="shared" si="132"/>
        <v>269000</v>
      </c>
      <c r="K500" s="632">
        <f t="shared" si="133"/>
        <v>545000</v>
      </c>
      <c r="L500" s="632">
        <f t="shared" si="142"/>
        <v>276000</v>
      </c>
      <c r="M500" s="632">
        <f t="shared" si="135"/>
        <v>434000</v>
      </c>
      <c r="N500" s="633">
        <f t="shared" si="143"/>
        <v>710000</v>
      </c>
      <c r="P500">
        <v>140</v>
      </c>
      <c r="Q500">
        <v>28</v>
      </c>
      <c r="R500">
        <v>2.5</v>
      </c>
      <c r="S500" s="635">
        <f t="shared" si="134"/>
        <v>125000</v>
      </c>
      <c r="T500" s="635">
        <f t="shared" si="138"/>
        <v>165000</v>
      </c>
      <c r="U500" s="635">
        <f t="shared" si="139"/>
        <v>207500</v>
      </c>
    </row>
    <row r="501" spans="1:21">
      <c r="A501" s="370">
        <v>3</v>
      </c>
      <c r="B501" s="57" t="s">
        <v>1810</v>
      </c>
      <c r="C501" s="52">
        <v>250000</v>
      </c>
      <c r="D501" s="91">
        <v>125000</v>
      </c>
      <c r="E501" s="55">
        <f t="shared" si="147"/>
        <v>375000</v>
      </c>
      <c r="F501" s="632">
        <f t="shared" si="137"/>
        <v>300000</v>
      </c>
      <c r="G501" s="632">
        <f t="shared" si="137"/>
        <v>150000</v>
      </c>
      <c r="H501" s="632">
        <f t="shared" si="141"/>
        <v>450000</v>
      </c>
      <c r="I501" s="632">
        <f t="shared" si="131"/>
        <v>300000</v>
      </c>
      <c r="J501" s="632">
        <f t="shared" si="132"/>
        <v>275000</v>
      </c>
      <c r="K501" s="632">
        <f t="shared" si="133"/>
        <v>575000</v>
      </c>
      <c r="L501" s="632">
        <f t="shared" si="142"/>
        <v>300000</v>
      </c>
      <c r="M501" s="632">
        <f t="shared" si="135"/>
        <v>440000</v>
      </c>
      <c r="N501" s="633">
        <f t="shared" si="143"/>
        <v>740000</v>
      </c>
      <c r="P501">
        <v>150</v>
      </c>
      <c r="Q501">
        <v>30</v>
      </c>
      <c r="R501">
        <v>2.5</v>
      </c>
      <c r="S501" s="635">
        <f t="shared" si="134"/>
        <v>125000</v>
      </c>
      <c r="T501" s="635">
        <f t="shared" si="138"/>
        <v>165000</v>
      </c>
      <c r="U501" s="635">
        <f t="shared" si="139"/>
        <v>207500</v>
      </c>
    </row>
    <row r="502" spans="1:21">
      <c r="A502" s="370">
        <v>4</v>
      </c>
      <c r="B502" s="57" t="s">
        <v>1811</v>
      </c>
      <c r="C502" s="52">
        <v>250000</v>
      </c>
      <c r="D502" s="91">
        <v>125000</v>
      </c>
      <c r="E502" s="55">
        <f t="shared" si="147"/>
        <v>375000</v>
      </c>
      <c r="F502" s="632">
        <f t="shared" si="137"/>
        <v>300000</v>
      </c>
      <c r="G502" s="632">
        <f t="shared" si="137"/>
        <v>150000</v>
      </c>
      <c r="H502" s="632">
        <f t="shared" si="141"/>
        <v>450000</v>
      </c>
      <c r="I502" s="632">
        <f t="shared" si="131"/>
        <v>300000</v>
      </c>
      <c r="J502" s="632">
        <f t="shared" si="132"/>
        <v>275000</v>
      </c>
      <c r="K502" s="632">
        <f t="shared" si="133"/>
        <v>575000</v>
      </c>
      <c r="L502" s="632">
        <f t="shared" si="142"/>
        <v>300000</v>
      </c>
      <c r="M502" s="632">
        <f t="shared" si="135"/>
        <v>440000</v>
      </c>
      <c r="N502" s="633">
        <f t="shared" si="143"/>
        <v>740000</v>
      </c>
      <c r="P502">
        <v>150</v>
      </c>
      <c r="Q502">
        <v>30</v>
      </c>
      <c r="R502">
        <v>2.5</v>
      </c>
      <c r="S502" s="635">
        <f t="shared" si="134"/>
        <v>125000</v>
      </c>
      <c r="T502" s="635">
        <f t="shared" si="138"/>
        <v>165000</v>
      </c>
      <c r="U502" s="635">
        <f t="shared" si="139"/>
        <v>207500</v>
      </c>
    </row>
    <row r="503" spans="1:21">
      <c r="A503" s="370">
        <v>5</v>
      </c>
      <c r="B503" s="57" t="s">
        <v>1812</v>
      </c>
      <c r="C503" s="52">
        <v>250000</v>
      </c>
      <c r="D503" s="91">
        <v>150000</v>
      </c>
      <c r="E503" s="55">
        <f t="shared" si="147"/>
        <v>400000</v>
      </c>
      <c r="F503" s="632">
        <f t="shared" si="137"/>
        <v>300000</v>
      </c>
      <c r="G503" s="632">
        <f t="shared" si="137"/>
        <v>180000</v>
      </c>
      <c r="H503" s="632">
        <f t="shared" si="141"/>
        <v>480000</v>
      </c>
      <c r="I503" s="632">
        <f t="shared" si="131"/>
        <v>300000</v>
      </c>
      <c r="J503" s="632">
        <f t="shared" si="132"/>
        <v>330000</v>
      </c>
      <c r="K503" s="632">
        <f t="shared" si="133"/>
        <v>630000</v>
      </c>
      <c r="L503" s="632">
        <f t="shared" si="142"/>
        <v>300000</v>
      </c>
      <c r="M503" s="632">
        <f t="shared" si="135"/>
        <v>528000</v>
      </c>
      <c r="N503" s="633">
        <f t="shared" si="143"/>
        <v>828000</v>
      </c>
      <c r="P503">
        <v>160</v>
      </c>
      <c r="Q503">
        <v>32</v>
      </c>
      <c r="R503">
        <v>3</v>
      </c>
      <c r="S503" s="635">
        <f t="shared" si="134"/>
        <v>150000</v>
      </c>
      <c r="T503" s="635">
        <f t="shared" si="138"/>
        <v>198000</v>
      </c>
      <c r="U503" s="635">
        <f t="shared" si="139"/>
        <v>249000</v>
      </c>
    </row>
    <row r="504" spans="1:21">
      <c r="A504" s="370">
        <v>6</v>
      </c>
      <c r="B504" s="57" t="s">
        <v>1813</v>
      </c>
      <c r="C504" s="52">
        <v>250000</v>
      </c>
      <c r="D504" s="91">
        <v>125000</v>
      </c>
      <c r="E504" s="55">
        <f t="shared" si="147"/>
        <v>375000</v>
      </c>
      <c r="F504" s="632">
        <f t="shared" si="137"/>
        <v>300000</v>
      </c>
      <c r="G504" s="632">
        <f t="shared" si="137"/>
        <v>150000</v>
      </c>
      <c r="H504" s="632">
        <f t="shared" si="141"/>
        <v>450000</v>
      </c>
      <c r="I504" s="632">
        <f t="shared" si="131"/>
        <v>300000</v>
      </c>
      <c r="J504" s="632">
        <f t="shared" si="132"/>
        <v>275000</v>
      </c>
      <c r="K504" s="632">
        <f t="shared" si="133"/>
        <v>575000</v>
      </c>
      <c r="L504" s="632">
        <f t="shared" si="142"/>
        <v>300000</v>
      </c>
      <c r="M504" s="632">
        <f t="shared" si="135"/>
        <v>440000</v>
      </c>
      <c r="N504" s="633">
        <f t="shared" si="143"/>
        <v>740000</v>
      </c>
      <c r="P504">
        <v>150</v>
      </c>
      <c r="Q504">
        <v>30</v>
      </c>
      <c r="R504">
        <v>2.5</v>
      </c>
      <c r="S504" s="635">
        <f t="shared" si="134"/>
        <v>125000</v>
      </c>
      <c r="T504" s="635">
        <f t="shared" si="138"/>
        <v>165000</v>
      </c>
      <c r="U504" s="635">
        <f t="shared" si="139"/>
        <v>207500</v>
      </c>
    </row>
    <row r="505" spans="1:21">
      <c r="A505" s="370"/>
      <c r="B505" s="57"/>
      <c r="C505" s="52"/>
      <c r="D505" s="91"/>
      <c r="E505" s="55"/>
      <c r="F505" s="632"/>
      <c r="G505" s="632"/>
      <c r="H505" s="632"/>
      <c r="I505" s="632"/>
      <c r="J505" s="632"/>
      <c r="K505" s="632"/>
      <c r="L505" s="632"/>
      <c r="M505" s="632"/>
      <c r="N505" s="633"/>
      <c r="S505" s="635">
        <f t="shared" si="134"/>
        <v>0</v>
      </c>
      <c r="T505" s="635">
        <f t="shared" si="138"/>
        <v>0</v>
      </c>
      <c r="U505" s="635">
        <f t="shared" si="139"/>
        <v>0</v>
      </c>
    </row>
    <row r="506" spans="1:21">
      <c r="A506" s="368" t="s">
        <v>1814</v>
      </c>
      <c r="B506" s="63" t="s">
        <v>1815</v>
      </c>
      <c r="C506" s="52"/>
      <c r="D506" s="91"/>
      <c r="E506" s="55"/>
      <c r="F506" s="632"/>
      <c r="G506" s="632"/>
      <c r="H506" s="632"/>
      <c r="I506" s="632"/>
      <c r="J506" s="632"/>
      <c r="K506" s="632"/>
      <c r="L506" s="632"/>
      <c r="M506" s="632"/>
      <c r="N506" s="633"/>
      <c r="S506" s="635">
        <f t="shared" si="134"/>
        <v>0</v>
      </c>
      <c r="T506" s="635">
        <f t="shared" si="138"/>
        <v>0</v>
      </c>
      <c r="U506" s="635">
        <f t="shared" si="139"/>
        <v>0</v>
      </c>
    </row>
    <row r="507" spans="1:21">
      <c r="A507" s="370">
        <v>1</v>
      </c>
      <c r="B507" s="57" t="s">
        <v>1816</v>
      </c>
      <c r="C507" s="52">
        <v>185000</v>
      </c>
      <c r="D507" s="91">
        <v>115000</v>
      </c>
      <c r="E507" s="55">
        <f t="shared" ref="E507:E510" si="148">+C507+D507</f>
        <v>300000</v>
      </c>
      <c r="F507" s="632">
        <f t="shared" si="137"/>
        <v>222000</v>
      </c>
      <c r="G507" s="632">
        <f t="shared" si="137"/>
        <v>138000</v>
      </c>
      <c r="H507" s="632">
        <f t="shared" si="141"/>
        <v>360000</v>
      </c>
      <c r="I507" s="632">
        <f t="shared" ref="I507:I564" si="149">C507*1.2</f>
        <v>222000</v>
      </c>
      <c r="J507" s="632">
        <f t="shared" ref="J507:J564" si="150">G507+R507*50000</f>
        <v>238000</v>
      </c>
      <c r="K507" s="632">
        <f t="shared" ref="K507:K564" si="151">+J507+I507</f>
        <v>460000</v>
      </c>
      <c r="L507" s="632">
        <f t="shared" si="142"/>
        <v>222000</v>
      </c>
      <c r="M507" s="632">
        <f t="shared" si="135"/>
        <v>370000</v>
      </c>
      <c r="N507" s="633">
        <f t="shared" si="143"/>
        <v>592000</v>
      </c>
      <c r="P507">
        <v>110</v>
      </c>
      <c r="Q507">
        <v>22</v>
      </c>
      <c r="R507">
        <v>2</v>
      </c>
      <c r="S507" s="635">
        <f t="shared" si="134"/>
        <v>100000</v>
      </c>
      <c r="T507" s="635">
        <f t="shared" si="138"/>
        <v>132000</v>
      </c>
      <c r="U507" s="635">
        <f t="shared" si="139"/>
        <v>166000</v>
      </c>
    </row>
    <row r="508" spans="1:21">
      <c r="A508" s="370">
        <v>2</v>
      </c>
      <c r="B508" s="57" t="s">
        <v>1817</v>
      </c>
      <c r="C508" s="52">
        <v>225000</v>
      </c>
      <c r="D508" s="91">
        <v>125000</v>
      </c>
      <c r="E508" s="55">
        <f t="shared" si="148"/>
        <v>350000</v>
      </c>
      <c r="F508" s="632">
        <f t="shared" si="137"/>
        <v>270000</v>
      </c>
      <c r="G508" s="632">
        <f t="shared" si="137"/>
        <v>150000</v>
      </c>
      <c r="H508" s="632">
        <f t="shared" si="141"/>
        <v>420000</v>
      </c>
      <c r="I508" s="632">
        <f t="shared" si="149"/>
        <v>270000</v>
      </c>
      <c r="J508" s="632">
        <f t="shared" si="150"/>
        <v>275000</v>
      </c>
      <c r="K508" s="632">
        <f t="shared" si="151"/>
        <v>545000</v>
      </c>
      <c r="L508" s="632">
        <f t="shared" si="142"/>
        <v>270000</v>
      </c>
      <c r="M508" s="632">
        <f t="shared" si="135"/>
        <v>440000</v>
      </c>
      <c r="N508" s="633">
        <f t="shared" si="143"/>
        <v>710000</v>
      </c>
      <c r="P508">
        <v>135</v>
      </c>
      <c r="Q508">
        <v>27</v>
      </c>
      <c r="R508">
        <v>2.5</v>
      </c>
      <c r="S508" s="635">
        <f t="shared" si="134"/>
        <v>125000</v>
      </c>
      <c r="T508" s="635">
        <f t="shared" si="138"/>
        <v>165000</v>
      </c>
      <c r="U508" s="635">
        <f t="shared" si="139"/>
        <v>207500</v>
      </c>
    </row>
    <row r="509" spans="1:21">
      <c r="A509" s="370"/>
      <c r="B509" s="57" t="s">
        <v>1818</v>
      </c>
      <c r="C509" s="52">
        <v>230000</v>
      </c>
      <c r="D509" s="91">
        <v>120000</v>
      </c>
      <c r="E509" s="55">
        <f t="shared" si="148"/>
        <v>350000</v>
      </c>
      <c r="F509" s="632">
        <f t="shared" si="137"/>
        <v>276000</v>
      </c>
      <c r="G509" s="632">
        <f t="shared" si="137"/>
        <v>144000</v>
      </c>
      <c r="H509" s="632">
        <f t="shared" si="141"/>
        <v>420000</v>
      </c>
      <c r="I509" s="632">
        <f t="shared" si="149"/>
        <v>276000</v>
      </c>
      <c r="J509" s="632">
        <f t="shared" si="150"/>
        <v>269000</v>
      </c>
      <c r="K509" s="632">
        <f t="shared" si="151"/>
        <v>545000</v>
      </c>
      <c r="L509" s="632">
        <f t="shared" si="142"/>
        <v>276000</v>
      </c>
      <c r="M509" s="632">
        <f t="shared" ref="M509:M564" si="152">G509+R509*66000++R509*50000</f>
        <v>434000</v>
      </c>
      <c r="N509" s="633">
        <f t="shared" si="143"/>
        <v>710000</v>
      </c>
      <c r="P509">
        <v>140</v>
      </c>
      <c r="Q509">
        <v>28</v>
      </c>
      <c r="R509">
        <v>2.5</v>
      </c>
      <c r="S509" s="635">
        <f t="shared" ref="S509:S564" si="153">+R509*50000</f>
        <v>125000</v>
      </c>
      <c r="T509" s="635">
        <f t="shared" si="138"/>
        <v>165000</v>
      </c>
      <c r="U509" s="635">
        <f t="shared" si="139"/>
        <v>207500</v>
      </c>
    </row>
    <row r="510" spans="1:21">
      <c r="A510" s="370">
        <v>3</v>
      </c>
      <c r="B510" s="57" t="s">
        <v>1819</v>
      </c>
      <c r="C510" s="52">
        <v>225000</v>
      </c>
      <c r="D510" s="91">
        <v>125000</v>
      </c>
      <c r="E510" s="55">
        <f t="shared" si="148"/>
        <v>350000</v>
      </c>
      <c r="F510" s="632">
        <f t="shared" si="137"/>
        <v>270000</v>
      </c>
      <c r="G510" s="632">
        <f t="shared" si="137"/>
        <v>150000</v>
      </c>
      <c r="H510" s="632">
        <f t="shared" si="141"/>
        <v>420000</v>
      </c>
      <c r="I510" s="632">
        <f t="shared" si="149"/>
        <v>270000</v>
      </c>
      <c r="J510" s="632">
        <f t="shared" si="150"/>
        <v>275000</v>
      </c>
      <c r="K510" s="632">
        <f t="shared" si="151"/>
        <v>545000</v>
      </c>
      <c r="L510" s="632">
        <f t="shared" si="142"/>
        <v>270000</v>
      </c>
      <c r="M510" s="632">
        <f t="shared" si="152"/>
        <v>440000</v>
      </c>
      <c r="N510" s="633">
        <f t="shared" si="143"/>
        <v>710000</v>
      </c>
      <c r="P510">
        <v>135</v>
      </c>
      <c r="Q510">
        <v>45</v>
      </c>
      <c r="R510">
        <v>2.5</v>
      </c>
      <c r="S510" s="635">
        <f t="shared" si="153"/>
        <v>125000</v>
      </c>
      <c r="T510" s="635">
        <f t="shared" si="138"/>
        <v>165000</v>
      </c>
      <c r="U510" s="635">
        <f t="shared" si="139"/>
        <v>207500</v>
      </c>
    </row>
    <row r="511" spans="1:21">
      <c r="A511" s="370"/>
      <c r="B511" s="57"/>
      <c r="C511" s="52"/>
      <c r="D511" s="91"/>
      <c r="E511" s="55"/>
      <c r="F511" s="632"/>
      <c r="G511" s="632"/>
      <c r="H511" s="632"/>
      <c r="I511" s="632"/>
      <c r="J511" s="632"/>
      <c r="K511" s="632"/>
      <c r="L511" s="632"/>
      <c r="M511" s="632"/>
      <c r="N511" s="633"/>
      <c r="S511" s="635">
        <f t="shared" si="153"/>
        <v>0</v>
      </c>
      <c r="T511" s="635">
        <f t="shared" si="138"/>
        <v>0</v>
      </c>
      <c r="U511" s="635">
        <f t="shared" si="139"/>
        <v>0</v>
      </c>
    </row>
    <row r="512" spans="1:21">
      <c r="A512" s="368" t="s">
        <v>1820</v>
      </c>
      <c r="B512" s="63" t="s">
        <v>1821</v>
      </c>
      <c r="C512" s="52"/>
      <c r="D512" s="91"/>
      <c r="E512" s="55"/>
      <c r="F512" s="632"/>
      <c r="G512" s="632"/>
      <c r="H512" s="632"/>
      <c r="I512" s="632"/>
      <c r="J512" s="632"/>
      <c r="K512" s="632"/>
      <c r="L512" s="632"/>
      <c r="M512" s="632"/>
      <c r="N512" s="633"/>
      <c r="S512" s="635">
        <f t="shared" si="153"/>
        <v>0</v>
      </c>
      <c r="T512" s="635">
        <f t="shared" si="138"/>
        <v>0</v>
      </c>
      <c r="U512" s="635">
        <f t="shared" si="139"/>
        <v>0</v>
      </c>
    </row>
    <row r="513" spans="1:21">
      <c r="A513" s="370"/>
      <c r="B513" s="57" t="s">
        <v>1822</v>
      </c>
      <c r="C513" s="52">
        <v>450000</v>
      </c>
      <c r="D513" s="91">
        <v>300000</v>
      </c>
      <c r="E513" s="55">
        <f t="shared" ref="E513" si="154">+C513+D513</f>
        <v>750000</v>
      </c>
      <c r="F513" s="632">
        <f t="shared" si="137"/>
        <v>540000</v>
      </c>
      <c r="G513" s="632">
        <f t="shared" si="137"/>
        <v>360000</v>
      </c>
      <c r="H513" s="632">
        <f t="shared" si="141"/>
        <v>900000</v>
      </c>
      <c r="I513" s="632">
        <f t="shared" si="149"/>
        <v>540000</v>
      </c>
      <c r="J513" s="632">
        <f t="shared" si="150"/>
        <v>610000</v>
      </c>
      <c r="K513" s="632">
        <f t="shared" si="151"/>
        <v>1150000</v>
      </c>
      <c r="L513" s="632">
        <f t="shared" si="142"/>
        <v>540000</v>
      </c>
      <c r="M513" s="632">
        <f t="shared" si="152"/>
        <v>940000</v>
      </c>
      <c r="N513" s="633">
        <f t="shared" si="143"/>
        <v>1480000</v>
      </c>
      <c r="P513">
        <v>270</v>
      </c>
      <c r="Q513">
        <v>54</v>
      </c>
      <c r="R513">
        <v>5</v>
      </c>
      <c r="S513" s="635">
        <f t="shared" si="153"/>
        <v>250000</v>
      </c>
      <c r="T513" s="635">
        <f t="shared" si="138"/>
        <v>330000</v>
      </c>
      <c r="U513" s="635">
        <f t="shared" si="139"/>
        <v>415000</v>
      </c>
    </row>
    <row r="514" spans="1:21">
      <c r="A514" s="370"/>
      <c r="B514" s="57"/>
      <c r="C514" s="52"/>
      <c r="D514" s="91"/>
      <c r="E514" s="55"/>
      <c r="F514" s="632"/>
      <c r="G514" s="632"/>
      <c r="H514" s="632"/>
      <c r="I514" s="632"/>
      <c r="J514" s="632"/>
      <c r="K514" s="632"/>
      <c r="L514" s="632"/>
      <c r="M514" s="632"/>
      <c r="N514" s="633"/>
      <c r="S514" s="635">
        <f t="shared" si="153"/>
        <v>0</v>
      </c>
      <c r="T514" s="635">
        <f t="shared" si="138"/>
        <v>0</v>
      </c>
      <c r="U514" s="635">
        <f t="shared" si="139"/>
        <v>0</v>
      </c>
    </row>
    <row r="515" spans="1:21">
      <c r="A515" s="370"/>
      <c r="B515" s="57"/>
      <c r="C515" s="52"/>
      <c r="D515" s="91"/>
      <c r="E515" s="55"/>
      <c r="F515" s="632"/>
      <c r="G515" s="632"/>
      <c r="H515" s="632"/>
      <c r="I515" s="632"/>
      <c r="J515" s="632"/>
      <c r="K515" s="632"/>
      <c r="L515" s="632"/>
      <c r="M515" s="632"/>
      <c r="N515" s="633"/>
      <c r="S515" s="635">
        <f t="shared" si="153"/>
        <v>0</v>
      </c>
      <c r="T515" s="635">
        <f t="shared" si="138"/>
        <v>0</v>
      </c>
      <c r="U515" s="635">
        <f t="shared" si="139"/>
        <v>0</v>
      </c>
    </row>
    <row r="516" spans="1:21" ht="19.5">
      <c r="A516" s="370"/>
      <c r="B516" s="371" t="s">
        <v>1823</v>
      </c>
      <c r="C516" s="52"/>
      <c r="D516" s="91"/>
      <c r="E516" s="55"/>
      <c r="F516" s="632"/>
      <c r="G516" s="632"/>
      <c r="H516" s="632"/>
      <c r="I516" s="632"/>
      <c r="J516" s="632"/>
      <c r="K516" s="632"/>
      <c r="L516" s="632"/>
      <c r="M516" s="632"/>
      <c r="N516" s="633"/>
      <c r="S516" s="635">
        <f t="shared" si="153"/>
        <v>0</v>
      </c>
      <c r="T516" s="635">
        <f t="shared" si="138"/>
        <v>0</v>
      </c>
      <c r="U516" s="635">
        <f t="shared" si="139"/>
        <v>0</v>
      </c>
    </row>
    <row r="517" spans="1:21">
      <c r="A517" s="368" t="s">
        <v>572</v>
      </c>
      <c r="B517" s="63" t="s">
        <v>1824</v>
      </c>
      <c r="C517" s="52"/>
      <c r="D517" s="91"/>
      <c r="E517" s="55"/>
      <c r="F517" s="632"/>
      <c r="G517" s="632"/>
      <c r="H517" s="632"/>
      <c r="I517" s="632"/>
      <c r="J517" s="632"/>
      <c r="K517" s="632"/>
      <c r="L517" s="632"/>
      <c r="M517" s="632"/>
      <c r="N517" s="633"/>
      <c r="S517" s="635">
        <f t="shared" si="153"/>
        <v>0</v>
      </c>
      <c r="T517" s="635">
        <f t="shared" si="138"/>
        <v>0</v>
      </c>
      <c r="U517" s="635">
        <f t="shared" si="139"/>
        <v>0</v>
      </c>
    </row>
    <row r="518" spans="1:21">
      <c r="A518" s="370">
        <v>1</v>
      </c>
      <c r="B518" s="57" t="s">
        <v>1825</v>
      </c>
      <c r="C518" s="52">
        <v>1500000</v>
      </c>
      <c r="D518" s="91">
        <v>400000</v>
      </c>
      <c r="E518" s="55">
        <f t="shared" ref="E518:E521" si="155">+C518+D518</f>
        <v>1900000</v>
      </c>
      <c r="F518" s="632">
        <f t="shared" si="137"/>
        <v>1800000</v>
      </c>
      <c r="G518" s="632">
        <f t="shared" si="137"/>
        <v>480000</v>
      </c>
      <c r="H518" s="632">
        <f t="shared" si="141"/>
        <v>2280000</v>
      </c>
      <c r="I518" s="632">
        <f t="shared" si="149"/>
        <v>1800000</v>
      </c>
      <c r="J518" s="632">
        <f t="shared" si="150"/>
        <v>830000</v>
      </c>
      <c r="K518" s="632">
        <f t="shared" si="151"/>
        <v>2630000</v>
      </c>
      <c r="L518" s="632">
        <f t="shared" si="142"/>
        <v>1800000</v>
      </c>
      <c r="M518" s="632">
        <f t="shared" si="152"/>
        <v>1292000</v>
      </c>
      <c r="N518" s="633">
        <f t="shared" si="143"/>
        <v>3092000</v>
      </c>
      <c r="P518">
        <v>200</v>
      </c>
      <c r="Q518">
        <v>40</v>
      </c>
      <c r="R518">
        <v>7</v>
      </c>
      <c r="S518" s="635">
        <f t="shared" si="153"/>
        <v>350000</v>
      </c>
      <c r="T518" s="635">
        <f t="shared" si="138"/>
        <v>462000</v>
      </c>
      <c r="U518" s="635">
        <f t="shared" si="139"/>
        <v>581000</v>
      </c>
    </row>
    <row r="519" spans="1:21">
      <c r="A519" s="370">
        <v>2</v>
      </c>
      <c r="B519" s="57" t="s">
        <v>1826</v>
      </c>
      <c r="C519" s="52">
        <v>1575000</v>
      </c>
      <c r="D519" s="91">
        <v>625000</v>
      </c>
      <c r="E519" s="55">
        <f t="shared" si="155"/>
        <v>2200000</v>
      </c>
      <c r="F519" s="632">
        <f t="shared" si="137"/>
        <v>1890000</v>
      </c>
      <c r="G519" s="632">
        <f t="shared" si="137"/>
        <v>750000</v>
      </c>
      <c r="H519" s="632">
        <f t="shared" si="141"/>
        <v>2640000</v>
      </c>
      <c r="I519" s="632">
        <f t="shared" si="149"/>
        <v>1890000</v>
      </c>
      <c r="J519" s="632">
        <f t="shared" si="150"/>
        <v>1150000</v>
      </c>
      <c r="K519" s="632">
        <f t="shared" si="151"/>
        <v>3040000</v>
      </c>
      <c r="L519" s="632">
        <f t="shared" si="142"/>
        <v>1890000</v>
      </c>
      <c r="M519" s="632">
        <f t="shared" si="152"/>
        <v>1678000</v>
      </c>
      <c r="N519" s="633">
        <f t="shared" si="143"/>
        <v>3568000</v>
      </c>
      <c r="P519">
        <v>270</v>
      </c>
      <c r="Q519">
        <v>54</v>
      </c>
      <c r="R519">
        <v>8</v>
      </c>
      <c r="S519" s="635">
        <f t="shared" si="153"/>
        <v>400000</v>
      </c>
      <c r="T519" s="635">
        <f t="shared" si="138"/>
        <v>528000</v>
      </c>
      <c r="U519" s="635">
        <f t="shared" si="139"/>
        <v>664000</v>
      </c>
    </row>
    <row r="520" spans="1:21">
      <c r="A520" s="370">
        <v>3</v>
      </c>
      <c r="B520" s="57" t="s">
        <v>1827</v>
      </c>
      <c r="C520" s="52">
        <v>1720000</v>
      </c>
      <c r="D520" s="91">
        <v>680000</v>
      </c>
      <c r="E520" s="55">
        <f t="shared" si="155"/>
        <v>2400000</v>
      </c>
      <c r="F520" s="632">
        <f t="shared" si="137"/>
        <v>2064000</v>
      </c>
      <c r="G520" s="632">
        <f t="shared" si="137"/>
        <v>816000</v>
      </c>
      <c r="H520" s="632">
        <f t="shared" si="141"/>
        <v>2880000</v>
      </c>
      <c r="I520" s="632">
        <f t="shared" si="149"/>
        <v>2064000</v>
      </c>
      <c r="J520" s="632">
        <f t="shared" si="150"/>
        <v>1216000</v>
      </c>
      <c r="K520" s="632">
        <f t="shared" si="151"/>
        <v>3280000</v>
      </c>
      <c r="L520" s="632">
        <f t="shared" si="142"/>
        <v>2064000</v>
      </c>
      <c r="M520" s="632">
        <f t="shared" si="152"/>
        <v>1744000</v>
      </c>
      <c r="N520" s="633">
        <f t="shared" si="143"/>
        <v>3808000</v>
      </c>
      <c r="P520">
        <v>370</v>
      </c>
      <c r="Q520">
        <v>74</v>
      </c>
      <c r="R520">
        <v>8</v>
      </c>
      <c r="S520" s="635">
        <f t="shared" si="153"/>
        <v>400000</v>
      </c>
      <c r="T520" s="635">
        <f t="shared" si="138"/>
        <v>528000</v>
      </c>
      <c r="U520" s="635">
        <f t="shared" si="139"/>
        <v>664000</v>
      </c>
    </row>
    <row r="521" spans="1:21">
      <c r="A521" s="370">
        <v>4</v>
      </c>
      <c r="B521" s="57" t="s">
        <v>1828</v>
      </c>
      <c r="C521" s="52">
        <v>1550000</v>
      </c>
      <c r="D521" s="91">
        <v>550000</v>
      </c>
      <c r="E521" s="55">
        <f t="shared" si="155"/>
        <v>2100000</v>
      </c>
      <c r="F521" s="632">
        <f t="shared" si="137"/>
        <v>1860000</v>
      </c>
      <c r="G521" s="632">
        <f t="shared" si="137"/>
        <v>660000</v>
      </c>
      <c r="H521" s="632">
        <f t="shared" si="141"/>
        <v>2520000</v>
      </c>
      <c r="I521" s="632">
        <f t="shared" si="149"/>
        <v>1860000</v>
      </c>
      <c r="J521" s="632">
        <f t="shared" si="150"/>
        <v>1010000</v>
      </c>
      <c r="K521" s="632">
        <f t="shared" si="151"/>
        <v>2870000</v>
      </c>
      <c r="L521" s="632">
        <f t="shared" si="142"/>
        <v>1860000</v>
      </c>
      <c r="M521" s="632">
        <f t="shared" si="152"/>
        <v>1472000</v>
      </c>
      <c r="N521" s="633">
        <f t="shared" si="143"/>
        <v>3332000</v>
      </c>
      <c r="P521">
        <v>250</v>
      </c>
      <c r="Q521">
        <v>50</v>
      </c>
      <c r="R521">
        <v>7</v>
      </c>
      <c r="S521" s="635">
        <f t="shared" si="153"/>
        <v>350000</v>
      </c>
      <c r="T521" s="635">
        <f t="shared" si="138"/>
        <v>462000</v>
      </c>
      <c r="U521" s="635">
        <f t="shared" si="139"/>
        <v>581000</v>
      </c>
    </row>
    <row r="522" spans="1:21">
      <c r="A522" s="370"/>
      <c r="B522" s="57"/>
      <c r="C522" s="52"/>
      <c r="D522" s="91"/>
      <c r="E522" s="55"/>
      <c r="F522" s="632"/>
      <c r="G522" s="632"/>
      <c r="H522" s="632"/>
      <c r="I522" s="632"/>
      <c r="J522" s="632"/>
      <c r="K522" s="632"/>
      <c r="L522" s="632"/>
      <c r="M522" s="632"/>
      <c r="N522" s="633"/>
      <c r="S522" s="635">
        <f t="shared" si="153"/>
        <v>0</v>
      </c>
      <c r="T522" s="635">
        <f t="shared" si="138"/>
        <v>0</v>
      </c>
      <c r="U522" s="635">
        <f t="shared" si="139"/>
        <v>0</v>
      </c>
    </row>
    <row r="523" spans="1:21">
      <c r="A523" s="370"/>
      <c r="B523" s="57"/>
      <c r="C523" s="52"/>
      <c r="D523" s="91"/>
      <c r="E523" s="55"/>
      <c r="F523" s="632"/>
      <c r="G523" s="632"/>
      <c r="H523" s="632"/>
      <c r="I523" s="632"/>
      <c r="J523" s="632"/>
      <c r="K523" s="632"/>
      <c r="L523" s="632"/>
      <c r="M523" s="632"/>
      <c r="N523" s="633"/>
      <c r="S523" s="635">
        <f t="shared" si="153"/>
        <v>0</v>
      </c>
      <c r="T523" s="635">
        <f t="shared" si="138"/>
        <v>0</v>
      </c>
      <c r="U523" s="635">
        <f t="shared" si="139"/>
        <v>0</v>
      </c>
    </row>
    <row r="524" spans="1:21">
      <c r="A524" s="368" t="s">
        <v>723</v>
      </c>
      <c r="B524" s="63" t="s">
        <v>1829</v>
      </c>
      <c r="C524" s="52"/>
      <c r="D524" s="91"/>
      <c r="E524" s="55"/>
      <c r="F524" s="632"/>
      <c r="G524" s="632"/>
      <c r="H524" s="632"/>
      <c r="I524" s="632"/>
      <c r="J524" s="632"/>
      <c r="K524" s="632"/>
      <c r="L524" s="632"/>
      <c r="M524" s="632"/>
      <c r="N524" s="633"/>
      <c r="S524" s="635">
        <f t="shared" si="153"/>
        <v>0</v>
      </c>
      <c r="T524" s="635">
        <f t="shared" si="138"/>
        <v>0</v>
      </c>
      <c r="U524" s="635">
        <f t="shared" si="139"/>
        <v>0</v>
      </c>
    </row>
    <row r="525" spans="1:21">
      <c r="A525" s="370">
        <v>1</v>
      </c>
      <c r="B525" s="57" t="s">
        <v>1830</v>
      </c>
      <c r="C525" s="52">
        <v>1720000</v>
      </c>
      <c r="D525" s="91">
        <v>680000</v>
      </c>
      <c r="E525" s="55">
        <f t="shared" ref="E525:E536" si="156">+C525+D525</f>
        <v>2400000</v>
      </c>
      <c r="F525" s="632">
        <f t="shared" si="137"/>
        <v>2064000</v>
      </c>
      <c r="G525" s="632">
        <f t="shared" si="137"/>
        <v>816000</v>
      </c>
      <c r="H525" s="632">
        <f t="shared" si="141"/>
        <v>2880000</v>
      </c>
      <c r="I525" s="632">
        <f t="shared" si="149"/>
        <v>2064000</v>
      </c>
      <c r="J525" s="632">
        <f t="shared" si="150"/>
        <v>1266000</v>
      </c>
      <c r="K525" s="632">
        <f t="shared" si="151"/>
        <v>3330000</v>
      </c>
      <c r="L525" s="632">
        <f t="shared" si="142"/>
        <v>2064000</v>
      </c>
      <c r="M525" s="632">
        <f t="shared" si="152"/>
        <v>1860000</v>
      </c>
      <c r="N525" s="633">
        <f t="shared" si="143"/>
        <v>3924000</v>
      </c>
      <c r="P525">
        <v>370</v>
      </c>
      <c r="Q525">
        <v>74</v>
      </c>
      <c r="R525">
        <v>9</v>
      </c>
      <c r="S525" s="635">
        <f t="shared" si="153"/>
        <v>450000</v>
      </c>
      <c r="T525" s="635">
        <f t="shared" si="138"/>
        <v>594000</v>
      </c>
      <c r="U525" s="635">
        <f t="shared" si="139"/>
        <v>747000</v>
      </c>
    </row>
    <row r="526" spans="1:21">
      <c r="A526" s="370">
        <v>2</v>
      </c>
      <c r="B526" s="57" t="s">
        <v>1831</v>
      </c>
      <c r="C526" s="52">
        <v>1550000</v>
      </c>
      <c r="D526" s="91">
        <v>550000</v>
      </c>
      <c r="E526" s="55">
        <f t="shared" si="156"/>
        <v>2100000</v>
      </c>
      <c r="F526" s="632">
        <f t="shared" ref="F526:G564" si="157">C526*1.2</f>
        <v>1860000</v>
      </c>
      <c r="G526" s="632">
        <f t="shared" si="157"/>
        <v>660000</v>
      </c>
      <c r="H526" s="632">
        <f t="shared" si="141"/>
        <v>2520000</v>
      </c>
      <c r="I526" s="632">
        <f t="shared" si="149"/>
        <v>1860000</v>
      </c>
      <c r="J526" s="632">
        <f t="shared" si="150"/>
        <v>1010000</v>
      </c>
      <c r="K526" s="632">
        <f t="shared" si="151"/>
        <v>2870000</v>
      </c>
      <c r="L526" s="632">
        <f t="shared" si="142"/>
        <v>1860000</v>
      </c>
      <c r="M526" s="632">
        <f t="shared" si="152"/>
        <v>1472000</v>
      </c>
      <c r="N526" s="633">
        <f t="shared" si="143"/>
        <v>3332000</v>
      </c>
      <c r="P526">
        <v>250</v>
      </c>
      <c r="Q526">
        <v>50</v>
      </c>
      <c r="R526">
        <v>7</v>
      </c>
      <c r="S526" s="635">
        <f t="shared" si="153"/>
        <v>350000</v>
      </c>
      <c r="T526" s="635">
        <f t="shared" si="138"/>
        <v>462000</v>
      </c>
      <c r="U526" s="635">
        <f t="shared" si="139"/>
        <v>581000</v>
      </c>
    </row>
    <row r="527" spans="1:21">
      <c r="A527" s="370">
        <v>3</v>
      </c>
      <c r="B527" s="57" t="s">
        <v>1832</v>
      </c>
      <c r="C527" s="52">
        <v>2004000</v>
      </c>
      <c r="D527" s="91">
        <v>746000</v>
      </c>
      <c r="E527" s="55">
        <f t="shared" si="156"/>
        <v>2750000</v>
      </c>
      <c r="F527" s="632">
        <f t="shared" si="157"/>
        <v>2404800</v>
      </c>
      <c r="G527" s="632">
        <f t="shared" si="157"/>
        <v>895200</v>
      </c>
      <c r="H527" s="632">
        <f t="shared" si="141"/>
        <v>3300000</v>
      </c>
      <c r="I527" s="632">
        <f t="shared" si="149"/>
        <v>2404800</v>
      </c>
      <c r="J527" s="632">
        <f t="shared" si="150"/>
        <v>1495200</v>
      </c>
      <c r="K527" s="632">
        <f t="shared" si="151"/>
        <v>3900000</v>
      </c>
      <c r="L527" s="632">
        <f t="shared" si="142"/>
        <v>2404800</v>
      </c>
      <c r="M527" s="632">
        <f t="shared" si="152"/>
        <v>2287200</v>
      </c>
      <c r="N527" s="633">
        <f t="shared" si="143"/>
        <v>4692000</v>
      </c>
      <c r="P527">
        <v>600</v>
      </c>
      <c r="Q527">
        <v>120</v>
      </c>
      <c r="R527">
        <v>12</v>
      </c>
      <c r="S527" s="635">
        <f t="shared" si="153"/>
        <v>600000</v>
      </c>
      <c r="T527" s="635">
        <f t="shared" ref="T527:T564" si="158">R527*66000</f>
        <v>792000</v>
      </c>
      <c r="U527" s="635">
        <f t="shared" ref="U527:U564" si="159">R527*83000</f>
        <v>996000</v>
      </c>
    </row>
    <row r="528" spans="1:21">
      <c r="A528" s="370">
        <v>4</v>
      </c>
      <c r="B528" s="57" t="s">
        <v>1833</v>
      </c>
      <c r="C528" s="52">
        <v>2043000</v>
      </c>
      <c r="D528" s="91">
        <v>757000</v>
      </c>
      <c r="E528" s="55">
        <f t="shared" si="156"/>
        <v>2800000</v>
      </c>
      <c r="F528" s="632">
        <f t="shared" si="157"/>
        <v>2451600</v>
      </c>
      <c r="G528" s="632">
        <f t="shared" si="157"/>
        <v>908400</v>
      </c>
      <c r="H528" s="632">
        <f t="shared" si="141"/>
        <v>3360000</v>
      </c>
      <c r="I528" s="632">
        <f t="shared" si="149"/>
        <v>2451600</v>
      </c>
      <c r="J528" s="632">
        <f t="shared" si="150"/>
        <v>1508400</v>
      </c>
      <c r="K528" s="632">
        <f t="shared" si="151"/>
        <v>3960000</v>
      </c>
      <c r="L528" s="632">
        <f t="shared" si="142"/>
        <v>2451600</v>
      </c>
      <c r="M528" s="632">
        <f t="shared" si="152"/>
        <v>2300400</v>
      </c>
      <c r="N528" s="633">
        <f t="shared" si="143"/>
        <v>4752000</v>
      </c>
      <c r="P528">
        <v>630</v>
      </c>
      <c r="Q528">
        <v>126</v>
      </c>
      <c r="R528">
        <v>12</v>
      </c>
      <c r="S528" s="635">
        <f t="shared" si="153"/>
        <v>600000</v>
      </c>
      <c r="T528" s="635">
        <f t="shared" si="158"/>
        <v>792000</v>
      </c>
      <c r="U528" s="635">
        <f t="shared" si="159"/>
        <v>996000</v>
      </c>
    </row>
    <row r="529" spans="1:21">
      <c r="A529" s="370">
        <v>5</v>
      </c>
      <c r="B529" s="57" t="s">
        <v>1834</v>
      </c>
      <c r="C529" s="52">
        <v>1783000</v>
      </c>
      <c r="D529" s="91">
        <v>617000</v>
      </c>
      <c r="E529" s="55">
        <f t="shared" si="156"/>
        <v>2400000</v>
      </c>
      <c r="F529" s="632">
        <f t="shared" si="157"/>
        <v>2139600</v>
      </c>
      <c r="G529" s="632">
        <f t="shared" si="157"/>
        <v>740400</v>
      </c>
      <c r="H529" s="632">
        <f t="shared" ref="H529:H564" si="160">+E529*1.2</f>
        <v>2880000</v>
      </c>
      <c r="I529" s="632">
        <f t="shared" si="149"/>
        <v>2139600</v>
      </c>
      <c r="J529" s="632">
        <f t="shared" si="150"/>
        <v>1190400</v>
      </c>
      <c r="K529" s="632">
        <f t="shared" si="151"/>
        <v>3330000</v>
      </c>
      <c r="L529" s="632">
        <f t="shared" ref="L529:L564" si="161">C529*1.2</f>
        <v>2139600</v>
      </c>
      <c r="M529" s="632">
        <f t="shared" si="152"/>
        <v>1784400</v>
      </c>
      <c r="N529" s="633">
        <f t="shared" ref="N529:N564" si="162">+L529+M529</f>
        <v>3924000</v>
      </c>
      <c r="P529">
        <v>430</v>
      </c>
      <c r="Q529">
        <v>86</v>
      </c>
      <c r="R529">
        <v>9</v>
      </c>
      <c r="S529" s="635">
        <f t="shared" si="153"/>
        <v>450000</v>
      </c>
      <c r="T529" s="635">
        <f t="shared" si="158"/>
        <v>594000</v>
      </c>
      <c r="U529" s="635">
        <f t="shared" si="159"/>
        <v>747000</v>
      </c>
    </row>
    <row r="530" spans="1:21">
      <c r="A530" s="370">
        <v>6</v>
      </c>
      <c r="B530" s="57" t="s">
        <v>1835</v>
      </c>
      <c r="C530" s="52">
        <v>1835000</v>
      </c>
      <c r="D530" s="91">
        <v>565000</v>
      </c>
      <c r="E530" s="55">
        <f t="shared" si="156"/>
        <v>2400000</v>
      </c>
      <c r="F530" s="632">
        <f t="shared" si="157"/>
        <v>2202000</v>
      </c>
      <c r="G530" s="632">
        <f t="shared" si="157"/>
        <v>678000</v>
      </c>
      <c r="H530" s="632">
        <f t="shared" si="160"/>
        <v>2880000</v>
      </c>
      <c r="I530" s="632">
        <f t="shared" si="149"/>
        <v>2202000</v>
      </c>
      <c r="J530" s="632">
        <f t="shared" si="150"/>
        <v>1178000</v>
      </c>
      <c r="K530" s="632">
        <f t="shared" si="151"/>
        <v>3380000</v>
      </c>
      <c r="L530" s="632">
        <f t="shared" si="161"/>
        <v>2202000</v>
      </c>
      <c r="M530" s="632">
        <f t="shared" si="152"/>
        <v>1838000</v>
      </c>
      <c r="N530" s="633">
        <f t="shared" si="162"/>
        <v>4040000</v>
      </c>
      <c r="P530">
        <v>470</v>
      </c>
      <c r="Q530">
        <v>94</v>
      </c>
      <c r="R530">
        <v>10</v>
      </c>
      <c r="S530" s="635">
        <f t="shared" si="153"/>
        <v>500000</v>
      </c>
      <c r="T530" s="635">
        <f t="shared" si="158"/>
        <v>660000</v>
      </c>
      <c r="U530" s="635">
        <f t="shared" si="159"/>
        <v>830000</v>
      </c>
    </row>
    <row r="531" spans="1:21">
      <c r="A531" s="370">
        <v>7</v>
      </c>
      <c r="B531" s="57" t="s">
        <v>1836</v>
      </c>
      <c r="C531" s="52">
        <v>1809000</v>
      </c>
      <c r="D531" s="91">
        <v>500000</v>
      </c>
      <c r="E531" s="55">
        <f t="shared" si="156"/>
        <v>2309000</v>
      </c>
      <c r="F531" s="632">
        <f t="shared" si="157"/>
        <v>2170800</v>
      </c>
      <c r="G531" s="632">
        <f t="shared" si="157"/>
        <v>600000</v>
      </c>
      <c r="H531" s="632">
        <f t="shared" si="160"/>
        <v>2770800</v>
      </c>
      <c r="I531" s="632">
        <f t="shared" si="149"/>
        <v>2170800</v>
      </c>
      <c r="J531" s="632">
        <f t="shared" si="150"/>
        <v>1100000</v>
      </c>
      <c r="K531" s="632">
        <f t="shared" si="151"/>
        <v>3270800</v>
      </c>
      <c r="L531" s="632">
        <f t="shared" si="161"/>
        <v>2170800</v>
      </c>
      <c r="M531" s="632">
        <f t="shared" si="152"/>
        <v>1760000</v>
      </c>
      <c r="N531" s="633">
        <f t="shared" si="162"/>
        <v>3930800</v>
      </c>
      <c r="P531">
        <v>450</v>
      </c>
      <c r="Q531">
        <v>90</v>
      </c>
      <c r="R531">
        <v>10</v>
      </c>
      <c r="S531" s="635">
        <f t="shared" si="153"/>
        <v>500000</v>
      </c>
      <c r="T531" s="635">
        <f t="shared" si="158"/>
        <v>660000</v>
      </c>
      <c r="U531" s="635">
        <f t="shared" si="159"/>
        <v>830000</v>
      </c>
    </row>
    <row r="532" spans="1:21">
      <c r="A532" s="370">
        <v>8</v>
      </c>
      <c r="B532" s="57" t="s">
        <v>1837</v>
      </c>
      <c r="C532" s="52">
        <v>1965000</v>
      </c>
      <c r="D532" s="91">
        <v>635000</v>
      </c>
      <c r="E532" s="55">
        <f t="shared" si="156"/>
        <v>2600000</v>
      </c>
      <c r="F532" s="632">
        <f t="shared" si="157"/>
        <v>2358000</v>
      </c>
      <c r="G532" s="632">
        <f t="shared" si="157"/>
        <v>762000</v>
      </c>
      <c r="H532" s="632">
        <f t="shared" si="160"/>
        <v>3120000</v>
      </c>
      <c r="I532" s="632">
        <f t="shared" si="149"/>
        <v>2358000</v>
      </c>
      <c r="J532" s="632">
        <f t="shared" si="150"/>
        <v>1362000</v>
      </c>
      <c r="K532" s="632">
        <f t="shared" si="151"/>
        <v>3720000</v>
      </c>
      <c r="L532" s="632">
        <f t="shared" si="161"/>
        <v>2358000</v>
      </c>
      <c r="M532" s="632">
        <f t="shared" si="152"/>
        <v>2154000</v>
      </c>
      <c r="N532" s="633">
        <f t="shared" si="162"/>
        <v>4512000</v>
      </c>
      <c r="P532">
        <v>600</v>
      </c>
      <c r="Q532">
        <v>120</v>
      </c>
      <c r="R532">
        <v>12</v>
      </c>
      <c r="S532" s="635">
        <f t="shared" si="153"/>
        <v>600000</v>
      </c>
      <c r="T532" s="635">
        <f t="shared" si="158"/>
        <v>792000</v>
      </c>
      <c r="U532" s="635">
        <f t="shared" si="159"/>
        <v>996000</v>
      </c>
    </row>
    <row r="533" spans="1:21">
      <c r="A533" s="370">
        <v>9</v>
      </c>
      <c r="B533" s="57" t="s">
        <v>1838</v>
      </c>
      <c r="C533" s="52">
        <v>1965000</v>
      </c>
      <c r="D533" s="91">
        <v>635000</v>
      </c>
      <c r="E533" s="55">
        <f t="shared" si="156"/>
        <v>2600000</v>
      </c>
      <c r="F533" s="632">
        <f t="shared" si="157"/>
        <v>2358000</v>
      </c>
      <c r="G533" s="632">
        <f t="shared" si="157"/>
        <v>762000</v>
      </c>
      <c r="H533" s="632">
        <f t="shared" si="160"/>
        <v>3120000</v>
      </c>
      <c r="I533" s="632">
        <f t="shared" si="149"/>
        <v>2358000</v>
      </c>
      <c r="J533" s="632">
        <f t="shared" si="150"/>
        <v>1362000</v>
      </c>
      <c r="K533" s="632">
        <f t="shared" si="151"/>
        <v>3720000</v>
      </c>
      <c r="L533" s="632">
        <f t="shared" si="161"/>
        <v>2358000</v>
      </c>
      <c r="M533" s="632">
        <f t="shared" si="152"/>
        <v>2154000</v>
      </c>
      <c r="N533" s="633">
        <f t="shared" si="162"/>
        <v>4512000</v>
      </c>
      <c r="P533">
        <v>570</v>
      </c>
      <c r="Q533">
        <v>114</v>
      </c>
      <c r="R533">
        <v>12</v>
      </c>
      <c r="S533" s="635">
        <f t="shared" si="153"/>
        <v>600000</v>
      </c>
      <c r="T533" s="635">
        <f t="shared" si="158"/>
        <v>792000</v>
      </c>
      <c r="U533" s="635">
        <f t="shared" si="159"/>
        <v>996000</v>
      </c>
    </row>
    <row r="534" spans="1:21">
      <c r="A534" s="370">
        <v>10</v>
      </c>
      <c r="B534" s="57" t="s">
        <v>1839</v>
      </c>
      <c r="C534" s="52">
        <v>1835000</v>
      </c>
      <c r="D534" s="91">
        <v>565000</v>
      </c>
      <c r="E534" s="55">
        <f t="shared" si="156"/>
        <v>2400000</v>
      </c>
      <c r="F534" s="632">
        <f t="shared" si="157"/>
        <v>2202000</v>
      </c>
      <c r="G534" s="632">
        <f t="shared" si="157"/>
        <v>678000</v>
      </c>
      <c r="H534" s="632">
        <f t="shared" si="160"/>
        <v>2880000</v>
      </c>
      <c r="I534" s="632">
        <f t="shared" si="149"/>
        <v>2202000</v>
      </c>
      <c r="J534" s="632">
        <f t="shared" si="150"/>
        <v>1178000</v>
      </c>
      <c r="K534" s="632">
        <f t="shared" si="151"/>
        <v>3380000</v>
      </c>
      <c r="L534" s="632">
        <f t="shared" si="161"/>
        <v>2202000</v>
      </c>
      <c r="M534" s="632">
        <f t="shared" si="152"/>
        <v>1838000</v>
      </c>
      <c r="N534" s="633">
        <f t="shared" si="162"/>
        <v>4040000</v>
      </c>
      <c r="P534">
        <v>470</v>
      </c>
      <c r="Q534">
        <v>94</v>
      </c>
      <c r="R534">
        <v>10</v>
      </c>
      <c r="S534" s="635">
        <f t="shared" si="153"/>
        <v>500000</v>
      </c>
      <c r="T534" s="635">
        <f t="shared" si="158"/>
        <v>660000</v>
      </c>
      <c r="U534" s="635">
        <f t="shared" si="159"/>
        <v>830000</v>
      </c>
    </row>
    <row r="535" spans="1:21">
      <c r="A535" s="370">
        <v>11</v>
      </c>
      <c r="B535" s="57" t="s">
        <v>1840</v>
      </c>
      <c r="C535" s="52">
        <v>1835000</v>
      </c>
      <c r="D535" s="91">
        <v>565000</v>
      </c>
      <c r="E535" s="55">
        <f t="shared" si="156"/>
        <v>2400000</v>
      </c>
      <c r="F535" s="632">
        <f t="shared" si="157"/>
        <v>2202000</v>
      </c>
      <c r="G535" s="632">
        <f t="shared" si="157"/>
        <v>678000</v>
      </c>
      <c r="H535" s="632">
        <f t="shared" si="160"/>
        <v>2880000</v>
      </c>
      <c r="I535" s="632">
        <f t="shared" si="149"/>
        <v>2202000</v>
      </c>
      <c r="J535" s="632">
        <f t="shared" si="150"/>
        <v>1178000</v>
      </c>
      <c r="K535" s="632">
        <f t="shared" si="151"/>
        <v>3380000</v>
      </c>
      <c r="L535" s="632">
        <f t="shared" si="161"/>
        <v>2202000</v>
      </c>
      <c r="M535" s="632">
        <f t="shared" si="152"/>
        <v>1838000</v>
      </c>
      <c r="N535" s="633">
        <f t="shared" si="162"/>
        <v>4040000</v>
      </c>
      <c r="P535">
        <v>470</v>
      </c>
      <c r="Q535">
        <v>94</v>
      </c>
      <c r="R535">
        <v>10</v>
      </c>
      <c r="S535" s="635">
        <f t="shared" si="153"/>
        <v>500000</v>
      </c>
      <c r="T535" s="635">
        <f t="shared" si="158"/>
        <v>660000</v>
      </c>
      <c r="U535" s="635">
        <f t="shared" si="159"/>
        <v>830000</v>
      </c>
    </row>
    <row r="536" spans="1:21">
      <c r="A536" s="370">
        <v>12</v>
      </c>
      <c r="B536" s="57" t="s">
        <v>1841</v>
      </c>
      <c r="C536" s="52">
        <v>1900000</v>
      </c>
      <c r="D536" s="91">
        <v>600000</v>
      </c>
      <c r="E536" s="55">
        <f t="shared" si="156"/>
        <v>2500000</v>
      </c>
      <c r="F536" s="632">
        <f t="shared" si="157"/>
        <v>2280000</v>
      </c>
      <c r="G536" s="632">
        <f t="shared" si="157"/>
        <v>720000</v>
      </c>
      <c r="H536" s="632">
        <f t="shared" si="160"/>
        <v>3000000</v>
      </c>
      <c r="I536" s="632">
        <f t="shared" si="149"/>
        <v>2280000</v>
      </c>
      <c r="J536" s="632">
        <f t="shared" si="150"/>
        <v>1270000</v>
      </c>
      <c r="K536" s="632">
        <f t="shared" si="151"/>
        <v>3550000</v>
      </c>
      <c r="L536" s="632">
        <f t="shared" si="161"/>
        <v>2280000</v>
      </c>
      <c r="M536" s="632">
        <f t="shared" si="152"/>
        <v>1996000</v>
      </c>
      <c r="N536" s="633">
        <f t="shared" si="162"/>
        <v>4276000</v>
      </c>
      <c r="P536">
        <v>520</v>
      </c>
      <c r="Q536">
        <v>104</v>
      </c>
      <c r="R536">
        <v>11</v>
      </c>
      <c r="S536" s="635">
        <f t="shared" si="153"/>
        <v>550000</v>
      </c>
      <c r="T536" s="635">
        <f t="shared" si="158"/>
        <v>726000</v>
      </c>
      <c r="U536" s="635">
        <f t="shared" si="159"/>
        <v>913000</v>
      </c>
    </row>
    <row r="537" spans="1:21">
      <c r="A537" s="370"/>
      <c r="B537" s="57"/>
      <c r="C537" s="52"/>
      <c r="D537" s="91"/>
      <c r="E537" s="55"/>
      <c r="F537" s="632"/>
      <c r="G537" s="632"/>
      <c r="H537" s="632"/>
      <c r="I537" s="632"/>
      <c r="J537" s="632"/>
      <c r="K537" s="632"/>
      <c r="L537" s="632"/>
      <c r="M537" s="632"/>
      <c r="N537" s="633"/>
      <c r="S537" s="635">
        <f t="shared" si="153"/>
        <v>0</v>
      </c>
      <c r="T537" s="635">
        <f t="shared" si="158"/>
        <v>0</v>
      </c>
      <c r="U537" s="635">
        <f t="shared" si="159"/>
        <v>0</v>
      </c>
    </row>
    <row r="538" spans="1:21">
      <c r="A538" s="368" t="s">
        <v>724</v>
      </c>
      <c r="B538" s="63" t="s">
        <v>1842</v>
      </c>
      <c r="C538" s="52"/>
      <c r="D538" s="91"/>
      <c r="E538" s="55"/>
      <c r="F538" s="632"/>
      <c r="G538" s="632"/>
      <c r="H538" s="632"/>
      <c r="I538" s="632"/>
      <c r="J538" s="632"/>
      <c r="K538" s="632"/>
      <c r="L538" s="632"/>
      <c r="M538" s="632"/>
      <c r="N538" s="633"/>
      <c r="S538" s="635">
        <f t="shared" si="153"/>
        <v>0</v>
      </c>
      <c r="T538" s="635">
        <f t="shared" si="158"/>
        <v>0</v>
      </c>
      <c r="U538" s="635">
        <f t="shared" si="159"/>
        <v>0</v>
      </c>
    </row>
    <row r="539" spans="1:21">
      <c r="A539" s="370">
        <v>1</v>
      </c>
      <c r="B539" s="57" t="s">
        <v>1843</v>
      </c>
      <c r="C539" s="52">
        <v>2712000</v>
      </c>
      <c r="D539" s="91">
        <v>1088000</v>
      </c>
      <c r="E539" s="55">
        <f t="shared" ref="E539:E546" si="163">+C539+D539</f>
        <v>3800000</v>
      </c>
      <c r="F539" s="632">
        <f t="shared" si="157"/>
        <v>3254400</v>
      </c>
      <c r="G539" s="632">
        <f t="shared" si="157"/>
        <v>1305600</v>
      </c>
      <c r="H539" s="632">
        <f t="shared" si="160"/>
        <v>4560000</v>
      </c>
      <c r="I539" s="632">
        <f t="shared" si="149"/>
        <v>3254400</v>
      </c>
      <c r="J539" s="632">
        <f t="shared" si="150"/>
        <v>2255600</v>
      </c>
      <c r="K539" s="632">
        <f t="shared" si="151"/>
        <v>5510000</v>
      </c>
      <c r="L539" s="632">
        <f t="shared" si="161"/>
        <v>3254400</v>
      </c>
      <c r="M539" s="632">
        <f t="shared" si="152"/>
        <v>3509600</v>
      </c>
      <c r="N539" s="633">
        <f t="shared" si="162"/>
        <v>6764000</v>
      </c>
      <c r="P539">
        <v>1010</v>
      </c>
      <c r="Q539">
        <v>202</v>
      </c>
      <c r="R539">
        <v>19</v>
      </c>
      <c r="S539" s="635">
        <f t="shared" si="153"/>
        <v>950000</v>
      </c>
      <c r="T539" s="635">
        <f t="shared" si="158"/>
        <v>1254000</v>
      </c>
      <c r="U539" s="635">
        <f t="shared" si="159"/>
        <v>1577000</v>
      </c>
    </row>
    <row r="540" spans="1:21">
      <c r="A540" s="370">
        <v>2</v>
      </c>
      <c r="B540" s="57" t="s">
        <v>1844</v>
      </c>
      <c r="C540" s="52">
        <v>2374000</v>
      </c>
      <c r="D540" s="91">
        <v>826000</v>
      </c>
      <c r="E540" s="55">
        <f t="shared" si="163"/>
        <v>3200000</v>
      </c>
      <c r="F540" s="632">
        <f t="shared" si="157"/>
        <v>2848800</v>
      </c>
      <c r="G540" s="632">
        <f t="shared" si="157"/>
        <v>991200</v>
      </c>
      <c r="H540" s="632">
        <f t="shared" si="160"/>
        <v>3840000</v>
      </c>
      <c r="I540" s="632">
        <f t="shared" si="149"/>
        <v>2848800</v>
      </c>
      <c r="J540" s="632">
        <f t="shared" si="150"/>
        <v>1741200</v>
      </c>
      <c r="K540" s="632">
        <f t="shared" si="151"/>
        <v>4590000</v>
      </c>
      <c r="L540" s="632">
        <f t="shared" si="161"/>
        <v>2848800</v>
      </c>
      <c r="M540" s="632">
        <f t="shared" si="152"/>
        <v>2731200</v>
      </c>
      <c r="N540" s="633">
        <f t="shared" si="162"/>
        <v>5580000</v>
      </c>
      <c r="P540">
        <v>750</v>
      </c>
      <c r="Q540">
        <v>150</v>
      </c>
      <c r="R540">
        <v>15</v>
      </c>
      <c r="S540" s="635">
        <f t="shared" si="153"/>
        <v>750000</v>
      </c>
      <c r="T540" s="635">
        <f t="shared" si="158"/>
        <v>990000</v>
      </c>
      <c r="U540" s="635">
        <f t="shared" si="159"/>
        <v>1245000</v>
      </c>
    </row>
    <row r="541" spans="1:21">
      <c r="A541" s="370">
        <v>3</v>
      </c>
      <c r="B541" s="57" t="s">
        <v>1845</v>
      </c>
      <c r="C541" s="52">
        <v>2491000</v>
      </c>
      <c r="D541" s="91">
        <v>859000</v>
      </c>
      <c r="E541" s="55">
        <f t="shared" si="163"/>
        <v>3350000</v>
      </c>
      <c r="F541" s="632">
        <f t="shared" si="157"/>
        <v>2989200</v>
      </c>
      <c r="G541" s="632">
        <f t="shared" si="157"/>
        <v>1030800</v>
      </c>
      <c r="H541" s="632">
        <f t="shared" si="160"/>
        <v>4020000</v>
      </c>
      <c r="I541" s="632">
        <f t="shared" si="149"/>
        <v>2989200</v>
      </c>
      <c r="J541" s="632">
        <f t="shared" si="150"/>
        <v>1830800</v>
      </c>
      <c r="K541" s="632">
        <f t="shared" si="151"/>
        <v>4820000</v>
      </c>
      <c r="L541" s="632">
        <f t="shared" si="161"/>
        <v>2989200</v>
      </c>
      <c r="M541" s="632">
        <f t="shared" si="152"/>
        <v>2886800</v>
      </c>
      <c r="N541" s="633">
        <f t="shared" si="162"/>
        <v>5876000</v>
      </c>
      <c r="P541">
        <v>840</v>
      </c>
      <c r="Q541">
        <v>168</v>
      </c>
      <c r="R541">
        <v>16</v>
      </c>
      <c r="S541" s="635">
        <f t="shared" si="153"/>
        <v>800000</v>
      </c>
      <c r="T541" s="635">
        <f t="shared" si="158"/>
        <v>1056000</v>
      </c>
      <c r="U541" s="635">
        <f t="shared" si="159"/>
        <v>1328000</v>
      </c>
    </row>
    <row r="542" spans="1:21">
      <c r="A542" s="370">
        <v>4</v>
      </c>
      <c r="B542" s="57" t="s">
        <v>1846</v>
      </c>
      <c r="C542" s="52">
        <v>2452000</v>
      </c>
      <c r="D542" s="91">
        <v>798000</v>
      </c>
      <c r="E542" s="55">
        <f t="shared" si="163"/>
        <v>3250000</v>
      </c>
      <c r="F542" s="632">
        <f t="shared" si="157"/>
        <v>2942400</v>
      </c>
      <c r="G542" s="632">
        <f t="shared" si="157"/>
        <v>957600</v>
      </c>
      <c r="H542" s="632">
        <f t="shared" si="160"/>
        <v>3900000</v>
      </c>
      <c r="I542" s="632">
        <f t="shared" si="149"/>
        <v>2942400</v>
      </c>
      <c r="J542" s="632">
        <f t="shared" si="150"/>
        <v>1757600</v>
      </c>
      <c r="K542" s="632">
        <f t="shared" si="151"/>
        <v>4700000</v>
      </c>
      <c r="L542" s="632">
        <f t="shared" si="161"/>
        <v>2942400</v>
      </c>
      <c r="M542" s="632">
        <f t="shared" si="152"/>
        <v>2813600</v>
      </c>
      <c r="N542" s="633">
        <f t="shared" si="162"/>
        <v>5756000</v>
      </c>
      <c r="P542">
        <v>810</v>
      </c>
      <c r="Q542">
        <v>162</v>
      </c>
      <c r="R542">
        <v>16</v>
      </c>
      <c r="S542" s="635">
        <f t="shared" si="153"/>
        <v>800000</v>
      </c>
      <c r="T542" s="635">
        <f t="shared" si="158"/>
        <v>1056000</v>
      </c>
      <c r="U542" s="635">
        <f t="shared" si="159"/>
        <v>1328000</v>
      </c>
    </row>
    <row r="543" spans="1:21">
      <c r="A543" s="370">
        <v>5</v>
      </c>
      <c r="B543" s="57" t="s">
        <v>1847</v>
      </c>
      <c r="C543" s="52">
        <v>2478000</v>
      </c>
      <c r="D543" s="91">
        <v>822000</v>
      </c>
      <c r="E543" s="55">
        <f t="shared" si="163"/>
        <v>3300000</v>
      </c>
      <c r="F543" s="632">
        <f t="shared" si="157"/>
        <v>2973600</v>
      </c>
      <c r="G543" s="632">
        <f t="shared" si="157"/>
        <v>986400</v>
      </c>
      <c r="H543" s="632">
        <f t="shared" si="160"/>
        <v>3960000</v>
      </c>
      <c r="I543" s="632">
        <f t="shared" si="149"/>
        <v>2973600</v>
      </c>
      <c r="J543" s="632">
        <f t="shared" si="150"/>
        <v>1786400</v>
      </c>
      <c r="K543" s="632">
        <f t="shared" si="151"/>
        <v>4760000</v>
      </c>
      <c r="L543" s="632">
        <f t="shared" si="161"/>
        <v>2973600</v>
      </c>
      <c r="M543" s="632">
        <f t="shared" si="152"/>
        <v>2842400</v>
      </c>
      <c r="N543" s="633">
        <f t="shared" si="162"/>
        <v>5816000</v>
      </c>
      <c r="P543">
        <v>830</v>
      </c>
      <c r="Q543">
        <v>166</v>
      </c>
      <c r="R543">
        <v>16</v>
      </c>
      <c r="S543" s="635">
        <f t="shared" si="153"/>
        <v>800000</v>
      </c>
      <c r="T543" s="635">
        <f t="shared" si="158"/>
        <v>1056000</v>
      </c>
      <c r="U543" s="635">
        <f t="shared" si="159"/>
        <v>1328000</v>
      </c>
    </row>
    <row r="544" spans="1:21">
      <c r="A544" s="370">
        <v>6</v>
      </c>
      <c r="B544" s="57" t="s">
        <v>1848</v>
      </c>
      <c r="C544" s="52">
        <v>2530000</v>
      </c>
      <c r="D544" s="91">
        <v>820000</v>
      </c>
      <c r="E544" s="55">
        <f t="shared" si="163"/>
        <v>3350000</v>
      </c>
      <c r="F544" s="632">
        <f t="shared" si="157"/>
        <v>3036000</v>
      </c>
      <c r="G544" s="632">
        <f t="shared" si="157"/>
        <v>984000</v>
      </c>
      <c r="H544" s="632">
        <f t="shared" si="160"/>
        <v>4020000</v>
      </c>
      <c r="I544" s="632">
        <f t="shared" si="149"/>
        <v>3036000</v>
      </c>
      <c r="J544" s="632">
        <f t="shared" si="150"/>
        <v>1834000</v>
      </c>
      <c r="K544" s="632">
        <f t="shared" si="151"/>
        <v>4870000</v>
      </c>
      <c r="L544" s="632">
        <f t="shared" si="161"/>
        <v>3036000</v>
      </c>
      <c r="M544" s="632">
        <f t="shared" si="152"/>
        <v>2956000</v>
      </c>
      <c r="N544" s="633">
        <f t="shared" si="162"/>
        <v>5992000</v>
      </c>
      <c r="P544">
        <v>870</v>
      </c>
      <c r="Q544">
        <v>174</v>
      </c>
      <c r="R544">
        <v>17</v>
      </c>
      <c r="S544" s="635">
        <f t="shared" si="153"/>
        <v>850000</v>
      </c>
      <c r="T544" s="635">
        <f t="shared" si="158"/>
        <v>1122000</v>
      </c>
      <c r="U544" s="635">
        <f t="shared" si="159"/>
        <v>1411000</v>
      </c>
    </row>
    <row r="545" spans="1:21">
      <c r="A545" s="370">
        <v>7</v>
      </c>
      <c r="B545" s="57" t="s">
        <v>1849</v>
      </c>
      <c r="C545" s="52">
        <v>2582000</v>
      </c>
      <c r="D545" s="91">
        <v>868000</v>
      </c>
      <c r="E545" s="55">
        <f t="shared" si="163"/>
        <v>3450000</v>
      </c>
      <c r="F545" s="632">
        <f t="shared" si="157"/>
        <v>3098400</v>
      </c>
      <c r="G545" s="632">
        <f t="shared" si="157"/>
        <v>1041600</v>
      </c>
      <c r="H545" s="632">
        <f t="shared" si="160"/>
        <v>4140000</v>
      </c>
      <c r="I545" s="632">
        <f t="shared" si="149"/>
        <v>3098400</v>
      </c>
      <c r="J545" s="632">
        <f t="shared" si="150"/>
        <v>1891600</v>
      </c>
      <c r="K545" s="632">
        <f t="shared" si="151"/>
        <v>4990000</v>
      </c>
      <c r="L545" s="632">
        <f t="shared" si="161"/>
        <v>3098400</v>
      </c>
      <c r="M545" s="632">
        <f t="shared" si="152"/>
        <v>3013600</v>
      </c>
      <c r="N545" s="633">
        <f t="shared" si="162"/>
        <v>6112000</v>
      </c>
      <c r="P545">
        <v>910</v>
      </c>
      <c r="Q545">
        <v>182</v>
      </c>
      <c r="R545">
        <v>17</v>
      </c>
      <c r="S545" s="635">
        <f t="shared" si="153"/>
        <v>850000</v>
      </c>
      <c r="T545" s="635">
        <f t="shared" si="158"/>
        <v>1122000</v>
      </c>
      <c r="U545" s="635">
        <f t="shared" si="159"/>
        <v>1411000</v>
      </c>
    </row>
    <row r="546" spans="1:21">
      <c r="A546" s="370">
        <v>8</v>
      </c>
      <c r="B546" s="57" t="s">
        <v>1850</v>
      </c>
      <c r="C546" s="52">
        <v>2452000</v>
      </c>
      <c r="D546" s="91">
        <v>848000</v>
      </c>
      <c r="E546" s="55">
        <f t="shared" si="163"/>
        <v>3300000</v>
      </c>
      <c r="F546" s="632">
        <f t="shared" si="157"/>
        <v>2942400</v>
      </c>
      <c r="G546" s="632">
        <f t="shared" si="157"/>
        <v>1017600</v>
      </c>
      <c r="H546" s="632">
        <f t="shared" si="160"/>
        <v>3960000</v>
      </c>
      <c r="I546" s="632">
        <f t="shared" si="149"/>
        <v>2942400</v>
      </c>
      <c r="J546" s="632">
        <f t="shared" si="150"/>
        <v>1817600</v>
      </c>
      <c r="K546" s="632">
        <f t="shared" si="151"/>
        <v>4760000</v>
      </c>
      <c r="L546" s="632">
        <f t="shared" si="161"/>
        <v>2942400</v>
      </c>
      <c r="M546" s="632">
        <f t="shared" si="152"/>
        <v>2873600</v>
      </c>
      <c r="N546" s="633">
        <f t="shared" si="162"/>
        <v>5816000</v>
      </c>
      <c r="P546">
        <v>810</v>
      </c>
      <c r="Q546">
        <v>162</v>
      </c>
      <c r="R546">
        <v>16</v>
      </c>
      <c r="S546" s="635">
        <f t="shared" si="153"/>
        <v>800000</v>
      </c>
      <c r="T546" s="635">
        <f t="shared" si="158"/>
        <v>1056000</v>
      </c>
      <c r="U546" s="635">
        <f t="shared" si="159"/>
        <v>1328000</v>
      </c>
    </row>
    <row r="547" spans="1:21">
      <c r="A547" s="370"/>
      <c r="B547" s="57"/>
      <c r="C547" s="52"/>
      <c r="D547" s="91"/>
      <c r="E547" s="55"/>
      <c r="F547" s="632"/>
      <c r="G547" s="632"/>
      <c r="H547" s="632"/>
      <c r="I547" s="632"/>
      <c r="J547" s="632"/>
      <c r="K547" s="632"/>
      <c r="L547" s="632"/>
      <c r="M547" s="632">
        <f t="shared" si="152"/>
        <v>0</v>
      </c>
      <c r="N547" s="633"/>
      <c r="S547" s="635">
        <f t="shared" si="153"/>
        <v>0</v>
      </c>
      <c r="T547" s="635">
        <f t="shared" si="158"/>
        <v>0</v>
      </c>
      <c r="U547" s="635">
        <f t="shared" si="159"/>
        <v>0</v>
      </c>
    </row>
    <row r="548" spans="1:21">
      <c r="A548" s="368" t="s">
        <v>725</v>
      </c>
      <c r="B548" s="63" t="s">
        <v>1851</v>
      </c>
      <c r="C548" s="52"/>
      <c r="D548" s="91"/>
      <c r="E548" s="55"/>
      <c r="F548" s="632"/>
      <c r="G548" s="632"/>
      <c r="H548" s="632"/>
      <c r="I548" s="632"/>
      <c r="J548" s="632"/>
      <c r="K548" s="632"/>
      <c r="L548" s="632"/>
      <c r="M548" s="632">
        <f t="shared" si="152"/>
        <v>0</v>
      </c>
      <c r="N548" s="633"/>
      <c r="S548" s="635">
        <f t="shared" si="153"/>
        <v>0</v>
      </c>
      <c r="T548" s="635">
        <f t="shared" si="158"/>
        <v>0</v>
      </c>
      <c r="U548" s="635">
        <f t="shared" si="159"/>
        <v>0</v>
      </c>
    </row>
    <row r="549" spans="1:21">
      <c r="A549" s="370">
        <v>1</v>
      </c>
      <c r="B549" s="57" t="s">
        <v>1852</v>
      </c>
      <c r="C549" s="52">
        <v>2530000</v>
      </c>
      <c r="D549" s="91">
        <v>820000</v>
      </c>
      <c r="E549" s="55">
        <f t="shared" ref="E549:E564" si="164">+C549+D549</f>
        <v>3350000</v>
      </c>
      <c r="F549" s="632">
        <f t="shared" si="157"/>
        <v>3036000</v>
      </c>
      <c r="G549" s="632">
        <f t="shared" si="157"/>
        <v>984000</v>
      </c>
      <c r="H549" s="632">
        <f t="shared" si="160"/>
        <v>4020000</v>
      </c>
      <c r="I549" s="632">
        <f t="shared" si="149"/>
        <v>3036000</v>
      </c>
      <c r="J549" s="632">
        <f t="shared" si="150"/>
        <v>1834000</v>
      </c>
      <c r="K549" s="632">
        <f t="shared" si="151"/>
        <v>4870000</v>
      </c>
      <c r="L549" s="632">
        <f t="shared" si="161"/>
        <v>3036000</v>
      </c>
      <c r="M549" s="632">
        <f t="shared" si="152"/>
        <v>2956000</v>
      </c>
      <c r="N549" s="633">
        <f t="shared" si="162"/>
        <v>5992000</v>
      </c>
      <c r="P549">
        <v>870</v>
      </c>
      <c r="Q549">
        <v>174</v>
      </c>
      <c r="R549">
        <v>17</v>
      </c>
      <c r="S549" s="635">
        <f t="shared" si="153"/>
        <v>850000</v>
      </c>
      <c r="T549" s="635">
        <f t="shared" si="158"/>
        <v>1122000</v>
      </c>
      <c r="U549" s="635">
        <f t="shared" si="159"/>
        <v>1411000</v>
      </c>
    </row>
    <row r="550" spans="1:21">
      <c r="A550" s="370">
        <v>2</v>
      </c>
      <c r="B550" s="57" t="s">
        <v>1853</v>
      </c>
      <c r="C550" s="52">
        <v>2712000</v>
      </c>
      <c r="D550" s="91">
        <v>1088000</v>
      </c>
      <c r="E550" s="55">
        <f t="shared" si="164"/>
        <v>3800000</v>
      </c>
      <c r="F550" s="632">
        <f t="shared" si="157"/>
        <v>3254400</v>
      </c>
      <c r="G550" s="632">
        <f t="shared" si="157"/>
        <v>1305600</v>
      </c>
      <c r="H550" s="632">
        <f t="shared" si="160"/>
        <v>4560000</v>
      </c>
      <c r="I550" s="632">
        <f t="shared" si="149"/>
        <v>3254400</v>
      </c>
      <c r="J550" s="632">
        <f t="shared" si="150"/>
        <v>2255600</v>
      </c>
      <c r="K550" s="632">
        <f t="shared" si="151"/>
        <v>5510000</v>
      </c>
      <c r="L550" s="632">
        <f t="shared" si="161"/>
        <v>3254400</v>
      </c>
      <c r="M550" s="632">
        <f t="shared" si="152"/>
        <v>3509600</v>
      </c>
      <c r="N550" s="633">
        <f t="shared" si="162"/>
        <v>6764000</v>
      </c>
      <c r="P550">
        <v>1010</v>
      </c>
      <c r="Q550">
        <v>202</v>
      </c>
      <c r="R550">
        <v>19</v>
      </c>
      <c r="S550" s="635">
        <f t="shared" si="153"/>
        <v>950000</v>
      </c>
      <c r="T550" s="635">
        <f t="shared" si="158"/>
        <v>1254000</v>
      </c>
      <c r="U550" s="635">
        <f t="shared" si="159"/>
        <v>1577000</v>
      </c>
    </row>
    <row r="551" spans="1:21">
      <c r="A551" s="370">
        <v>3</v>
      </c>
      <c r="B551" s="57" t="s">
        <v>1854</v>
      </c>
      <c r="C551" s="52">
        <v>2790000</v>
      </c>
      <c r="D551" s="91">
        <v>1010000</v>
      </c>
      <c r="E551" s="55">
        <f t="shared" si="164"/>
        <v>3800000</v>
      </c>
      <c r="F551" s="632">
        <f t="shared" si="157"/>
        <v>3348000</v>
      </c>
      <c r="G551" s="632">
        <f t="shared" si="157"/>
        <v>1212000</v>
      </c>
      <c r="H551" s="632">
        <f t="shared" si="160"/>
        <v>4560000</v>
      </c>
      <c r="I551" s="632">
        <f t="shared" si="149"/>
        <v>3348000</v>
      </c>
      <c r="J551" s="632">
        <f t="shared" si="150"/>
        <v>2212000</v>
      </c>
      <c r="K551" s="632">
        <f t="shared" si="151"/>
        <v>5560000</v>
      </c>
      <c r="L551" s="632">
        <f t="shared" si="161"/>
        <v>3348000</v>
      </c>
      <c r="M551" s="632">
        <f t="shared" si="152"/>
        <v>3532000</v>
      </c>
      <c r="N551" s="633">
        <f t="shared" si="162"/>
        <v>6880000</v>
      </c>
      <c r="P551">
        <v>1070</v>
      </c>
      <c r="Q551">
        <v>214</v>
      </c>
      <c r="R551">
        <v>20</v>
      </c>
      <c r="S551" s="635">
        <f t="shared" si="153"/>
        <v>1000000</v>
      </c>
      <c r="T551" s="635">
        <f t="shared" si="158"/>
        <v>1320000</v>
      </c>
      <c r="U551" s="635">
        <f t="shared" si="159"/>
        <v>1660000</v>
      </c>
    </row>
    <row r="552" spans="1:21">
      <c r="A552" s="370">
        <v>4</v>
      </c>
      <c r="B552" s="57" t="s">
        <v>1855</v>
      </c>
      <c r="C552" s="52">
        <v>2712000</v>
      </c>
      <c r="D552" s="91">
        <v>1088000</v>
      </c>
      <c r="E552" s="55">
        <f t="shared" si="164"/>
        <v>3800000</v>
      </c>
      <c r="F552" s="632">
        <f t="shared" si="157"/>
        <v>3254400</v>
      </c>
      <c r="G552" s="632">
        <f t="shared" si="157"/>
        <v>1305600</v>
      </c>
      <c r="H552" s="632">
        <f t="shared" si="160"/>
        <v>4560000</v>
      </c>
      <c r="I552" s="632">
        <f t="shared" si="149"/>
        <v>3254400</v>
      </c>
      <c r="J552" s="632">
        <f t="shared" si="150"/>
        <v>2155600</v>
      </c>
      <c r="K552" s="632">
        <f t="shared" si="151"/>
        <v>5410000</v>
      </c>
      <c r="L552" s="632">
        <f t="shared" si="161"/>
        <v>3254400</v>
      </c>
      <c r="M552" s="632">
        <f t="shared" si="152"/>
        <v>3277600</v>
      </c>
      <c r="N552" s="633">
        <f t="shared" si="162"/>
        <v>6532000</v>
      </c>
      <c r="P552">
        <v>1010</v>
      </c>
      <c r="Q552">
        <v>202</v>
      </c>
      <c r="R552">
        <v>17</v>
      </c>
      <c r="S552" s="635">
        <f t="shared" si="153"/>
        <v>850000</v>
      </c>
      <c r="T552" s="635">
        <f t="shared" si="158"/>
        <v>1122000</v>
      </c>
      <c r="U552" s="635">
        <f t="shared" si="159"/>
        <v>1411000</v>
      </c>
    </row>
    <row r="553" spans="1:21">
      <c r="A553" s="370">
        <v>5</v>
      </c>
      <c r="B553" s="57" t="s">
        <v>1856</v>
      </c>
      <c r="C553" s="52">
        <v>2816000</v>
      </c>
      <c r="D553" s="91">
        <v>1084000</v>
      </c>
      <c r="E553" s="55">
        <f t="shared" si="164"/>
        <v>3900000</v>
      </c>
      <c r="F553" s="632">
        <f t="shared" si="157"/>
        <v>3379200</v>
      </c>
      <c r="G553" s="632">
        <f t="shared" si="157"/>
        <v>1300800</v>
      </c>
      <c r="H553" s="632">
        <f t="shared" si="160"/>
        <v>4680000</v>
      </c>
      <c r="I553" s="632">
        <f t="shared" si="149"/>
        <v>3379200</v>
      </c>
      <c r="J553" s="632">
        <f t="shared" si="150"/>
        <v>2300800</v>
      </c>
      <c r="K553" s="632">
        <f t="shared" si="151"/>
        <v>5680000</v>
      </c>
      <c r="L553" s="632">
        <f t="shared" si="161"/>
        <v>3379200</v>
      </c>
      <c r="M553" s="632">
        <f t="shared" si="152"/>
        <v>3620800</v>
      </c>
      <c r="N553" s="633">
        <f t="shared" si="162"/>
        <v>7000000</v>
      </c>
      <c r="P553">
        <v>1090</v>
      </c>
      <c r="Q553">
        <v>218</v>
      </c>
      <c r="R553">
        <v>20</v>
      </c>
      <c r="S553" s="635">
        <f t="shared" si="153"/>
        <v>1000000</v>
      </c>
      <c r="T553" s="635">
        <f t="shared" si="158"/>
        <v>1320000</v>
      </c>
      <c r="U553" s="635">
        <f t="shared" si="159"/>
        <v>1660000</v>
      </c>
    </row>
    <row r="554" spans="1:21">
      <c r="A554" s="370">
        <v>6</v>
      </c>
      <c r="B554" s="57" t="s">
        <v>1857</v>
      </c>
      <c r="C554" s="52">
        <v>2595000</v>
      </c>
      <c r="D554" s="91">
        <v>905000</v>
      </c>
      <c r="E554" s="55">
        <f t="shared" si="164"/>
        <v>3500000</v>
      </c>
      <c r="F554" s="632">
        <f t="shared" si="157"/>
        <v>3114000</v>
      </c>
      <c r="G554" s="632">
        <f t="shared" si="157"/>
        <v>1086000</v>
      </c>
      <c r="H554" s="632">
        <f t="shared" si="160"/>
        <v>4200000</v>
      </c>
      <c r="I554" s="632">
        <f t="shared" si="149"/>
        <v>3114000</v>
      </c>
      <c r="J554" s="632">
        <f t="shared" si="150"/>
        <v>1986000</v>
      </c>
      <c r="K554" s="632">
        <f t="shared" si="151"/>
        <v>5100000</v>
      </c>
      <c r="L554" s="632">
        <f t="shared" si="161"/>
        <v>3114000</v>
      </c>
      <c r="M554" s="632">
        <f t="shared" si="152"/>
        <v>3174000</v>
      </c>
      <c r="N554" s="633">
        <f t="shared" si="162"/>
        <v>6288000</v>
      </c>
      <c r="P554">
        <v>920</v>
      </c>
      <c r="Q554">
        <v>184</v>
      </c>
      <c r="R554">
        <v>18</v>
      </c>
      <c r="S554" s="635">
        <f t="shared" si="153"/>
        <v>900000</v>
      </c>
      <c r="T554" s="635">
        <f t="shared" si="158"/>
        <v>1188000</v>
      </c>
      <c r="U554" s="635">
        <f t="shared" si="159"/>
        <v>1494000</v>
      </c>
    </row>
    <row r="555" spans="1:21">
      <c r="A555" s="370">
        <v>7</v>
      </c>
      <c r="B555" s="57" t="s">
        <v>1858</v>
      </c>
      <c r="C555" s="52">
        <v>2699000</v>
      </c>
      <c r="D555" s="91">
        <v>1101000</v>
      </c>
      <c r="E555" s="55">
        <f t="shared" si="164"/>
        <v>3800000</v>
      </c>
      <c r="F555" s="632">
        <f t="shared" si="157"/>
        <v>3238800</v>
      </c>
      <c r="G555" s="632">
        <f t="shared" si="157"/>
        <v>1321200</v>
      </c>
      <c r="H555" s="632">
        <f t="shared" si="160"/>
        <v>4560000</v>
      </c>
      <c r="I555" s="632">
        <f t="shared" si="149"/>
        <v>3238800</v>
      </c>
      <c r="J555" s="632">
        <f t="shared" si="150"/>
        <v>2271200</v>
      </c>
      <c r="K555" s="632">
        <f t="shared" si="151"/>
        <v>5510000</v>
      </c>
      <c r="L555" s="632">
        <f t="shared" si="161"/>
        <v>3238800</v>
      </c>
      <c r="M555" s="632">
        <f t="shared" si="152"/>
        <v>3525200</v>
      </c>
      <c r="N555" s="633">
        <f t="shared" si="162"/>
        <v>6764000</v>
      </c>
      <c r="P555">
        <v>1000</v>
      </c>
      <c r="Q555">
        <v>200</v>
      </c>
      <c r="R555">
        <v>19</v>
      </c>
      <c r="S555" s="635">
        <f t="shared" si="153"/>
        <v>950000</v>
      </c>
      <c r="T555" s="635">
        <f t="shared" si="158"/>
        <v>1254000</v>
      </c>
      <c r="U555" s="635">
        <f t="shared" si="159"/>
        <v>1577000</v>
      </c>
    </row>
    <row r="556" spans="1:21">
      <c r="A556" s="370">
        <v>8</v>
      </c>
      <c r="B556" s="57" t="s">
        <v>1859</v>
      </c>
      <c r="C556" s="52">
        <v>2608000</v>
      </c>
      <c r="D556" s="91">
        <v>1092000</v>
      </c>
      <c r="E556" s="55">
        <f t="shared" si="164"/>
        <v>3700000</v>
      </c>
      <c r="F556" s="632">
        <f t="shared" si="157"/>
        <v>3129600</v>
      </c>
      <c r="G556" s="632">
        <f t="shared" si="157"/>
        <v>1310400</v>
      </c>
      <c r="H556" s="632">
        <f t="shared" si="160"/>
        <v>4440000</v>
      </c>
      <c r="I556" s="632">
        <f t="shared" si="149"/>
        <v>3129600</v>
      </c>
      <c r="J556" s="632">
        <f t="shared" si="150"/>
        <v>2210400</v>
      </c>
      <c r="K556" s="632">
        <f t="shared" si="151"/>
        <v>5340000</v>
      </c>
      <c r="L556" s="632">
        <f t="shared" si="161"/>
        <v>3129600</v>
      </c>
      <c r="M556" s="632">
        <f t="shared" si="152"/>
        <v>3398400</v>
      </c>
      <c r="N556" s="633">
        <f t="shared" si="162"/>
        <v>6528000</v>
      </c>
      <c r="P556">
        <v>930</v>
      </c>
      <c r="Q556">
        <v>186</v>
      </c>
      <c r="R556">
        <v>18</v>
      </c>
      <c r="S556" s="635">
        <f t="shared" si="153"/>
        <v>900000</v>
      </c>
      <c r="T556" s="635">
        <f t="shared" si="158"/>
        <v>1188000</v>
      </c>
      <c r="U556" s="635">
        <f t="shared" si="159"/>
        <v>1494000</v>
      </c>
    </row>
    <row r="557" spans="1:21">
      <c r="A557" s="370">
        <v>9</v>
      </c>
      <c r="B557" s="57" t="s">
        <v>1860</v>
      </c>
      <c r="C557" s="52">
        <v>2647000</v>
      </c>
      <c r="D557" s="91">
        <v>1053000</v>
      </c>
      <c r="E557" s="55">
        <f t="shared" si="164"/>
        <v>3700000</v>
      </c>
      <c r="F557" s="632">
        <f t="shared" si="157"/>
        <v>3176400</v>
      </c>
      <c r="G557" s="632">
        <f t="shared" si="157"/>
        <v>1263600</v>
      </c>
      <c r="H557" s="632">
        <f t="shared" si="160"/>
        <v>4440000</v>
      </c>
      <c r="I557" s="632">
        <f t="shared" si="149"/>
        <v>3176400</v>
      </c>
      <c r="J557" s="632">
        <f t="shared" si="150"/>
        <v>2163600</v>
      </c>
      <c r="K557" s="632">
        <f t="shared" si="151"/>
        <v>5340000</v>
      </c>
      <c r="L557" s="632">
        <f t="shared" si="161"/>
        <v>3176400</v>
      </c>
      <c r="M557" s="632">
        <f t="shared" si="152"/>
        <v>3351600</v>
      </c>
      <c r="N557" s="633">
        <f t="shared" si="162"/>
        <v>6528000</v>
      </c>
      <c r="P557">
        <v>960</v>
      </c>
      <c r="Q557">
        <v>192</v>
      </c>
      <c r="R557">
        <v>18</v>
      </c>
      <c r="S557" s="635">
        <f t="shared" si="153"/>
        <v>900000</v>
      </c>
      <c r="T557" s="635">
        <f t="shared" si="158"/>
        <v>1188000</v>
      </c>
      <c r="U557" s="635">
        <f t="shared" si="159"/>
        <v>1494000</v>
      </c>
    </row>
    <row r="558" spans="1:21">
      <c r="A558" s="370">
        <v>10</v>
      </c>
      <c r="B558" s="57" t="s">
        <v>1861</v>
      </c>
      <c r="C558" s="52">
        <v>2452000</v>
      </c>
      <c r="D558" s="91">
        <v>1048000</v>
      </c>
      <c r="E558" s="55">
        <f t="shared" si="164"/>
        <v>3500000</v>
      </c>
      <c r="F558" s="632">
        <f t="shared" si="157"/>
        <v>2942400</v>
      </c>
      <c r="G558" s="632">
        <f t="shared" si="157"/>
        <v>1257600</v>
      </c>
      <c r="H558" s="632">
        <f t="shared" si="160"/>
        <v>4200000</v>
      </c>
      <c r="I558" s="632">
        <f t="shared" si="149"/>
        <v>2942400</v>
      </c>
      <c r="J558" s="632">
        <f t="shared" si="150"/>
        <v>2057600</v>
      </c>
      <c r="K558" s="632">
        <f t="shared" si="151"/>
        <v>5000000</v>
      </c>
      <c r="L558" s="632">
        <f t="shared" si="161"/>
        <v>2942400</v>
      </c>
      <c r="M558" s="632">
        <f t="shared" si="152"/>
        <v>3113600</v>
      </c>
      <c r="N558" s="633">
        <f t="shared" si="162"/>
        <v>6056000</v>
      </c>
      <c r="P558">
        <v>810</v>
      </c>
      <c r="Q558">
        <v>162</v>
      </c>
      <c r="R558">
        <v>16</v>
      </c>
      <c r="S558" s="635">
        <f t="shared" si="153"/>
        <v>800000</v>
      </c>
      <c r="T558" s="635">
        <f t="shared" si="158"/>
        <v>1056000</v>
      </c>
      <c r="U558" s="635">
        <f t="shared" si="159"/>
        <v>1328000</v>
      </c>
    </row>
    <row r="559" spans="1:21">
      <c r="A559" s="370">
        <v>11</v>
      </c>
      <c r="B559" s="57" t="s">
        <v>1862</v>
      </c>
      <c r="C559" s="52">
        <v>2712000</v>
      </c>
      <c r="D559" s="91">
        <v>1088000</v>
      </c>
      <c r="E559" s="55">
        <f t="shared" si="164"/>
        <v>3800000</v>
      </c>
      <c r="F559" s="632">
        <f t="shared" si="157"/>
        <v>3254400</v>
      </c>
      <c r="G559" s="632">
        <f t="shared" si="157"/>
        <v>1305600</v>
      </c>
      <c r="H559" s="632">
        <f t="shared" si="160"/>
        <v>4560000</v>
      </c>
      <c r="I559" s="632">
        <f t="shared" si="149"/>
        <v>3254400</v>
      </c>
      <c r="J559" s="632">
        <f t="shared" si="150"/>
        <v>2255600</v>
      </c>
      <c r="K559" s="632">
        <f t="shared" si="151"/>
        <v>5510000</v>
      </c>
      <c r="L559" s="632">
        <f t="shared" si="161"/>
        <v>3254400</v>
      </c>
      <c r="M559" s="632">
        <f t="shared" si="152"/>
        <v>3509600</v>
      </c>
      <c r="N559" s="633">
        <f t="shared" si="162"/>
        <v>6764000</v>
      </c>
      <c r="P559">
        <v>1010</v>
      </c>
      <c r="Q559">
        <v>202</v>
      </c>
      <c r="R559">
        <v>19</v>
      </c>
      <c r="S559" s="635">
        <f t="shared" si="153"/>
        <v>950000</v>
      </c>
      <c r="T559" s="635">
        <f t="shared" si="158"/>
        <v>1254000</v>
      </c>
      <c r="U559" s="635">
        <f t="shared" si="159"/>
        <v>1577000</v>
      </c>
    </row>
    <row r="560" spans="1:21">
      <c r="A560" s="370">
        <v>12</v>
      </c>
      <c r="B560" s="57" t="s">
        <v>1863</v>
      </c>
      <c r="C560" s="52">
        <v>2543000</v>
      </c>
      <c r="D560" s="91">
        <v>857000</v>
      </c>
      <c r="E560" s="55">
        <f t="shared" si="164"/>
        <v>3400000</v>
      </c>
      <c r="F560" s="632">
        <f t="shared" si="157"/>
        <v>3051600</v>
      </c>
      <c r="G560" s="632">
        <f t="shared" si="157"/>
        <v>1028400</v>
      </c>
      <c r="H560" s="632">
        <f t="shared" si="160"/>
        <v>4080000</v>
      </c>
      <c r="I560" s="632">
        <f t="shared" si="149"/>
        <v>3051600</v>
      </c>
      <c r="J560" s="632">
        <f t="shared" si="150"/>
        <v>1828400</v>
      </c>
      <c r="K560" s="632">
        <f t="shared" si="151"/>
        <v>4880000</v>
      </c>
      <c r="L560" s="632">
        <f t="shared" si="161"/>
        <v>3051600</v>
      </c>
      <c r="M560" s="632">
        <f t="shared" si="152"/>
        <v>2884400</v>
      </c>
      <c r="N560" s="633">
        <f t="shared" si="162"/>
        <v>5936000</v>
      </c>
      <c r="P560">
        <v>880</v>
      </c>
      <c r="Q560">
        <v>172</v>
      </c>
      <c r="R560">
        <v>16</v>
      </c>
      <c r="S560" s="635">
        <f t="shared" si="153"/>
        <v>800000</v>
      </c>
      <c r="T560" s="635">
        <f t="shared" si="158"/>
        <v>1056000</v>
      </c>
      <c r="U560" s="635">
        <f t="shared" si="159"/>
        <v>1328000</v>
      </c>
    </row>
    <row r="561" spans="1:21">
      <c r="A561" s="370">
        <v>13</v>
      </c>
      <c r="B561" s="57" t="s">
        <v>1864</v>
      </c>
      <c r="C561" s="52">
        <v>2595000</v>
      </c>
      <c r="D561" s="91">
        <v>905000</v>
      </c>
      <c r="E561" s="55">
        <f t="shared" si="164"/>
        <v>3500000</v>
      </c>
      <c r="F561" s="632">
        <f t="shared" si="157"/>
        <v>3114000</v>
      </c>
      <c r="G561" s="632">
        <f t="shared" si="157"/>
        <v>1086000</v>
      </c>
      <c r="H561" s="632">
        <f t="shared" si="160"/>
        <v>4200000</v>
      </c>
      <c r="I561" s="632">
        <f t="shared" si="149"/>
        <v>3114000</v>
      </c>
      <c r="J561" s="632">
        <f t="shared" si="150"/>
        <v>1986000</v>
      </c>
      <c r="K561" s="632">
        <f t="shared" si="151"/>
        <v>5100000</v>
      </c>
      <c r="L561" s="632">
        <f t="shared" si="161"/>
        <v>3114000</v>
      </c>
      <c r="M561" s="632">
        <f t="shared" si="152"/>
        <v>3174000</v>
      </c>
      <c r="N561" s="633">
        <f t="shared" si="162"/>
        <v>6288000</v>
      </c>
      <c r="P561">
        <v>920</v>
      </c>
      <c r="Q561">
        <v>184</v>
      </c>
      <c r="R561">
        <v>18</v>
      </c>
      <c r="S561" s="635">
        <f t="shared" si="153"/>
        <v>900000</v>
      </c>
      <c r="T561" s="635">
        <f t="shared" si="158"/>
        <v>1188000</v>
      </c>
      <c r="U561" s="635">
        <f t="shared" si="159"/>
        <v>1494000</v>
      </c>
    </row>
    <row r="562" spans="1:21">
      <c r="A562" s="370">
        <v>14</v>
      </c>
      <c r="B562" s="57" t="s">
        <v>1865</v>
      </c>
      <c r="C562" s="52">
        <v>2712000</v>
      </c>
      <c r="D562" s="91">
        <v>1088000</v>
      </c>
      <c r="E562" s="55">
        <f t="shared" si="164"/>
        <v>3800000</v>
      </c>
      <c r="F562" s="632">
        <f t="shared" si="157"/>
        <v>3254400</v>
      </c>
      <c r="G562" s="632">
        <f t="shared" si="157"/>
        <v>1305600</v>
      </c>
      <c r="H562" s="632">
        <f t="shared" si="160"/>
        <v>4560000</v>
      </c>
      <c r="I562" s="632">
        <f t="shared" si="149"/>
        <v>3254400</v>
      </c>
      <c r="J562" s="632">
        <f t="shared" si="150"/>
        <v>2255600</v>
      </c>
      <c r="K562" s="632">
        <f t="shared" si="151"/>
        <v>5510000</v>
      </c>
      <c r="L562" s="632">
        <f t="shared" si="161"/>
        <v>3254400</v>
      </c>
      <c r="M562" s="632">
        <f t="shared" si="152"/>
        <v>3509600</v>
      </c>
      <c r="N562" s="633">
        <f t="shared" si="162"/>
        <v>6764000</v>
      </c>
      <c r="P562">
        <v>1010</v>
      </c>
      <c r="Q562">
        <v>202</v>
      </c>
      <c r="R562">
        <v>19</v>
      </c>
      <c r="S562" s="635">
        <f t="shared" si="153"/>
        <v>950000</v>
      </c>
      <c r="T562" s="635">
        <f t="shared" si="158"/>
        <v>1254000</v>
      </c>
      <c r="U562" s="635">
        <f t="shared" si="159"/>
        <v>1577000</v>
      </c>
    </row>
    <row r="563" spans="1:21">
      <c r="A563" s="370">
        <v>15</v>
      </c>
      <c r="B563" s="57" t="s">
        <v>1866</v>
      </c>
      <c r="C563" s="52">
        <v>2608000</v>
      </c>
      <c r="D563" s="91">
        <v>1092000</v>
      </c>
      <c r="E563" s="55">
        <f t="shared" si="164"/>
        <v>3700000</v>
      </c>
      <c r="F563" s="632">
        <f t="shared" si="157"/>
        <v>3129600</v>
      </c>
      <c r="G563" s="632">
        <f t="shared" si="157"/>
        <v>1310400</v>
      </c>
      <c r="H563" s="632">
        <f t="shared" si="160"/>
        <v>4440000</v>
      </c>
      <c r="I563" s="632">
        <f t="shared" si="149"/>
        <v>3129600</v>
      </c>
      <c r="J563" s="632">
        <f t="shared" si="150"/>
        <v>2210400</v>
      </c>
      <c r="K563" s="632">
        <f t="shared" si="151"/>
        <v>5340000</v>
      </c>
      <c r="L563" s="632">
        <f t="shared" si="161"/>
        <v>3129600</v>
      </c>
      <c r="M563" s="632">
        <f t="shared" si="152"/>
        <v>3398400</v>
      </c>
      <c r="N563" s="633">
        <f t="shared" si="162"/>
        <v>6528000</v>
      </c>
      <c r="P563">
        <v>930</v>
      </c>
      <c r="Q563">
        <v>186</v>
      </c>
      <c r="R563">
        <v>18</v>
      </c>
      <c r="S563" s="635">
        <f t="shared" si="153"/>
        <v>900000</v>
      </c>
      <c r="T563" s="635">
        <f t="shared" si="158"/>
        <v>1188000</v>
      </c>
      <c r="U563" s="635">
        <f t="shared" si="159"/>
        <v>1494000</v>
      </c>
    </row>
    <row r="564" spans="1:21">
      <c r="A564" s="370">
        <v>16</v>
      </c>
      <c r="B564" s="57" t="s">
        <v>1867</v>
      </c>
      <c r="C564" s="52">
        <v>2712000</v>
      </c>
      <c r="D564" s="91">
        <v>1088000</v>
      </c>
      <c r="E564" s="55">
        <f t="shared" si="164"/>
        <v>3800000</v>
      </c>
      <c r="F564" s="632">
        <f t="shared" si="157"/>
        <v>3254400</v>
      </c>
      <c r="G564" s="632">
        <f t="shared" si="157"/>
        <v>1305600</v>
      </c>
      <c r="H564" s="632">
        <f t="shared" si="160"/>
        <v>4560000</v>
      </c>
      <c r="I564" s="632">
        <f t="shared" si="149"/>
        <v>3254400</v>
      </c>
      <c r="J564" s="632">
        <f t="shared" si="150"/>
        <v>2255600</v>
      </c>
      <c r="K564" s="632">
        <f t="shared" si="151"/>
        <v>5510000</v>
      </c>
      <c r="L564" s="632">
        <f t="shared" si="161"/>
        <v>3254400</v>
      </c>
      <c r="M564" s="632">
        <f t="shared" si="152"/>
        <v>3509600</v>
      </c>
      <c r="N564" s="633">
        <f t="shared" si="162"/>
        <v>6764000</v>
      </c>
      <c r="P564">
        <v>1010</v>
      </c>
      <c r="Q564">
        <v>202</v>
      </c>
      <c r="R564">
        <v>19</v>
      </c>
      <c r="S564" s="635">
        <f t="shared" si="153"/>
        <v>950000</v>
      </c>
      <c r="T564" s="635">
        <f t="shared" si="158"/>
        <v>1254000</v>
      </c>
      <c r="U564" s="635">
        <f t="shared" si="159"/>
        <v>1577000</v>
      </c>
    </row>
    <row r="565" spans="1:21">
      <c r="A565" s="368"/>
      <c r="B565" s="63"/>
      <c r="C565" s="52"/>
      <c r="D565" s="91"/>
      <c r="E565" s="55"/>
      <c r="F565" s="55"/>
      <c r="G565" s="55"/>
      <c r="H565" s="55"/>
      <c r="I565" s="55"/>
      <c r="J565" s="55"/>
      <c r="K565" s="55"/>
      <c r="L565" s="55"/>
      <c r="M565" s="55"/>
      <c r="N565" s="177"/>
    </row>
    <row r="566" spans="1:21">
      <c r="A566" s="368"/>
      <c r="B566" s="63"/>
      <c r="C566" s="52"/>
      <c r="D566" s="91"/>
      <c r="E566" s="55"/>
      <c r="F566" s="55"/>
      <c r="G566" s="55"/>
      <c r="H566" s="55"/>
      <c r="I566" s="55"/>
      <c r="J566" s="55"/>
      <c r="K566" s="55"/>
      <c r="L566" s="55"/>
      <c r="M566" s="55"/>
      <c r="N566" s="177"/>
    </row>
    <row r="567" spans="1:21">
      <c r="A567" s="368"/>
      <c r="B567" s="63" t="s">
        <v>1868</v>
      </c>
      <c r="C567" s="52"/>
      <c r="D567" s="91"/>
      <c r="E567" s="55"/>
      <c r="F567" s="55"/>
      <c r="G567" s="55"/>
      <c r="H567" s="55"/>
      <c r="I567" s="55"/>
      <c r="J567" s="55"/>
      <c r="K567" s="55"/>
      <c r="L567" s="55"/>
      <c r="M567" s="55"/>
      <c r="N567" s="177"/>
    </row>
    <row r="568" spans="1:21">
      <c r="A568" s="370">
        <v>1</v>
      </c>
      <c r="B568" s="57" t="s">
        <v>1869</v>
      </c>
      <c r="C568" s="52"/>
      <c r="D568" s="91"/>
      <c r="E568" s="55"/>
      <c r="F568" s="206">
        <v>2900000</v>
      </c>
      <c r="G568" s="206">
        <v>1000000</v>
      </c>
      <c r="H568" s="206">
        <f>F568+G568</f>
        <v>3900000</v>
      </c>
      <c r="I568" s="206">
        <v>2900000</v>
      </c>
      <c r="J568" s="206">
        <f>R568*50000+G568</f>
        <v>1700000</v>
      </c>
      <c r="K568" s="206">
        <f>J568+I568</f>
        <v>4600000</v>
      </c>
      <c r="L568" s="206">
        <v>2900000</v>
      </c>
      <c r="M568" s="632">
        <f t="shared" ref="M568" si="165">G568+R568*66000++R568*50000</f>
        <v>2624000</v>
      </c>
      <c r="N568" s="207">
        <f>+M568+L568</f>
        <v>5524000</v>
      </c>
      <c r="R568">
        <v>14</v>
      </c>
    </row>
    <row r="569" spans="1:21">
      <c r="A569" s="368"/>
      <c r="B569" s="63"/>
      <c r="C569" s="52"/>
      <c r="D569" s="91"/>
      <c r="E569" s="55"/>
      <c r="F569" s="55"/>
      <c r="G569" s="55"/>
      <c r="H569" s="55"/>
      <c r="I569" s="55"/>
      <c r="J569" s="55"/>
      <c r="K569" s="55"/>
      <c r="L569" s="55"/>
      <c r="M569" s="55"/>
      <c r="N569" s="177"/>
    </row>
    <row r="570" spans="1:21" ht="15.75" thickBot="1">
      <c r="A570" s="372"/>
      <c r="B570" s="373"/>
      <c r="C570" s="374"/>
      <c r="D570" s="375"/>
      <c r="E570" s="376"/>
      <c r="F570" s="376"/>
      <c r="G570" s="376"/>
      <c r="H570" s="376"/>
      <c r="I570" s="376"/>
      <c r="J570" s="376"/>
      <c r="K570" s="376"/>
      <c r="L570" s="376"/>
      <c r="M570" s="376"/>
      <c r="N570" s="377"/>
      <c r="P570" s="635">
        <v>2000000</v>
      </c>
    </row>
    <row r="571" spans="1:21">
      <c r="A571" t="s">
        <v>2195</v>
      </c>
    </row>
    <row r="572" spans="1:21">
      <c r="B572" t="s">
        <v>2196</v>
      </c>
    </row>
    <row r="573" spans="1:21">
      <c r="B573" t="s">
        <v>2197</v>
      </c>
    </row>
    <row r="574" spans="1:21">
      <c r="B574" t="s">
        <v>2198</v>
      </c>
    </row>
    <row r="577" spans="8:14" ht="15.75">
      <c r="H577" s="805" t="s">
        <v>2215</v>
      </c>
      <c r="I577" s="805"/>
      <c r="J577" s="805"/>
      <c r="K577" s="805"/>
      <c r="L577" s="805"/>
      <c r="M577" s="805"/>
      <c r="N577" s="805"/>
    </row>
    <row r="578" spans="8:14" ht="15.75">
      <c r="H578" s="806"/>
      <c r="I578" s="806"/>
      <c r="J578" s="807"/>
      <c r="K578" s="807"/>
      <c r="L578" s="807"/>
      <c r="M578" s="807"/>
      <c r="N578" s="806"/>
    </row>
    <row r="579" spans="8:14" ht="15.75">
      <c r="H579" s="806"/>
      <c r="I579" s="806"/>
      <c r="J579" s="807"/>
      <c r="K579" s="807"/>
      <c r="L579" s="807"/>
      <c r="M579" s="807"/>
      <c r="N579" s="806"/>
    </row>
    <row r="580" spans="8:14" ht="15.75">
      <c r="H580" s="806"/>
      <c r="I580" s="806"/>
      <c r="J580" s="807"/>
      <c r="K580" s="807"/>
      <c r="L580" s="807"/>
      <c r="M580" s="807"/>
      <c r="N580" s="806"/>
    </row>
    <row r="581" spans="8:14" ht="15.75">
      <c r="H581" s="805" t="s">
        <v>2214</v>
      </c>
      <c r="I581" s="805"/>
      <c r="J581" s="805"/>
      <c r="K581" s="805"/>
      <c r="L581" s="805"/>
      <c r="M581" s="805"/>
      <c r="N581" s="805"/>
    </row>
  </sheetData>
  <mergeCells count="22">
    <mergeCell ref="H577:N577"/>
    <mergeCell ref="H581:N581"/>
    <mergeCell ref="I5:I6"/>
    <mergeCell ref="J5:J6"/>
    <mergeCell ref="K5:K6"/>
    <mergeCell ref="L5:L6"/>
    <mergeCell ref="M5:M6"/>
    <mergeCell ref="F5:F6"/>
    <mergeCell ref="G5:G6"/>
    <mergeCell ref="H5:H6"/>
    <mergeCell ref="A1:N1"/>
    <mergeCell ref="A2:N2"/>
    <mergeCell ref="F4:H4"/>
    <mergeCell ref="I4:K4"/>
    <mergeCell ref="L4:N4"/>
    <mergeCell ref="A4:A6"/>
    <mergeCell ref="B4:B6"/>
    <mergeCell ref="C4:E4"/>
    <mergeCell ref="C5:C6"/>
    <mergeCell ref="D5:D6"/>
    <mergeCell ref="E5:E6"/>
    <mergeCell ref="N5:N6"/>
  </mergeCells>
  <pageMargins left="0.56000000000000005" right="0.23622047244094491" top="0.55118110236220474" bottom="0.74803149606299213" header="0.31496062992125984" footer="0.31496062992125984"/>
  <pageSetup paperSize="9" scale="8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4"/>
  <sheetViews>
    <sheetView topLeftCell="A31" zoomScale="93" zoomScaleNormal="93" workbookViewId="0">
      <selection activeCell="A39" sqref="A39:XFD39"/>
    </sheetView>
  </sheetViews>
  <sheetFormatPr defaultRowHeight="15"/>
  <cols>
    <col min="1" max="1" width="5.85546875" customWidth="1"/>
    <col min="2" max="2" width="45.28515625" customWidth="1"/>
    <col min="6" max="6" width="10.7109375" customWidth="1"/>
    <col min="8" max="8" width="10.5703125" customWidth="1"/>
    <col min="9" max="9" width="11.42578125" customWidth="1"/>
    <col min="10" max="11" width="11.140625" customWidth="1"/>
  </cols>
  <sheetData>
    <row r="1" spans="1:11">
      <c r="A1" s="677" t="s">
        <v>85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</row>
    <row r="2" spans="1:11">
      <c r="A2" s="677" t="s">
        <v>1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</row>
    <row r="3" spans="1:11" ht="15.75" thickBot="1">
      <c r="A3" s="636"/>
      <c r="B3" s="636"/>
      <c r="C3" s="636"/>
      <c r="D3" s="636"/>
      <c r="E3" s="636"/>
      <c r="F3" s="636"/>
      <c r="G3" s="636"/>
      <c r="H3" s="636"/>
      <c r="I3" s="636"/>
      <c r="J3" s="636"/>
    </row>
    <row r="4" spans="1:11" ht="15.75" thickBot="1">
      <c r="A4" s="661" t="s">
        <v>86</v>
      </c>
      <c r="B4" s="664" t="s">
        <v>6</v>
      </c>
      <c r="C4" s="667" t="s">
        <v>87</v>
      </c>
      <c r="D4" s="668"/>
      <c r="E4" s="669"/>
      <c r="F4" s="667" t="s">
        <v>88</v>
      </c>
      <c r="G4" s="668"/>
      <c r="H4" s="669"/>
      <c r="I4" s="667" t="s">
        <v>89</v>
      </c>
      <c r="J4" s="668"/>
      <c r="K4" s="669"/>
    </row>
    <row r="5" spans="1:11">
      <c r="A5" s="662"/>
      <c r="B5" s="665"/>
      <c r="C5" s="670" t="s">
        <v>3</v>
      </c>
      <c r="D5" s="672" t="s">
        <v>4</v>
      </c>
      <c r="E5" s="674" t="s">
        <v>5</v>
      </c>
      <c r="F5" s="670" t="s">
        <v>3</v>
      </c>
      <c r="G5" s="672" t="s">
        <v>4</v>
      </c>
      <c r="H5" s="674" t="s">
        <v>5</v>
      </c>
      <c r="I5" s="670" t="s">
        <v>3</v>
      </c>
      <c r="J5" s="672" t="s">
        <v>4</v>
      </c>
      <c r="K5" s="674" t="s">
        <v>5</v>
      </c>
    </row>
    <row r="6" spans="1:11" ht="15.75" thickBot="1">
      <c r="A6" s="663"/>
      <c r="B6" s="666"/>
      <c r="C6" s="671"/>
      <c r="D6" s="673"/>
      <c r="E6" s="675"/>
      <c r="F6" s="671"/>
      <c r="G6" s="673"/>
      <c r="H6" s="675"/>
      <c r="I6" s="671"/>
      <c r="J6" s="673"/>
      <c r="K6" s="675"/>
    </row>
    <row r="7" spans="1:11">
      <c r="A7" s="10">
        <v>1</v>
      </c>
      <c r="B7" s="11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>
      <c r="A8" s="168"/>
      <c r="B8" s="169"/>
      <c r="C8" s="169"/>
      <c r="D8" s="169"/>
      <c r="E8" s="169"/>
      <c r="F8" s="169"/>
      <c r="G8" s="169"/>
      <c r="H8" s="169"/>
      <c r="I8" s="169"/>
      <c r="J8" s="169"/>
      <c r="K8" s="172"/>
    </row>
    <row r="9" spans="1:11">
      <c r="A9" s="380" t="s">
        <v>90</v>
      </c>
      <c r="B9" s="427" t="s">
        <v>91</v>
      </c>
      <c r="C9" s="427"/>
      <c r="D9" s="427"/>
      <c r="E9" s="427"/>
      <c r="F9" s="427"/>
      <c r="G9" s="427"/>
      <c r="H9" s="427"/>
      <c r="I9" s="427"/>
      <c r="J9" s="427"/>
      <c r="K9" s="428"/>
    </row>
    <row r="10" spans="1:11">
      <c r="A10" s="380"/>
      <c r="B10" s="327" t="s">
        <v>93</v>
      </c>
      <c r="C10" s="3">
        <v>12000</v>
      </c>
      <c r="D10" s="4">
        <v>0</v>
      </c>
      <c r="E10" s="3">
        <v>12000</v>
      </c>
      <c r="F10" s="3">
        <v>12000</v>
      </c>
      <c r="G10" s="4">
        <v>0</v>
      </c>
      <c r="H10" s="3">
        <v>12000</v>
      </c>
      <c r="I10" s="3">
        <v>12000</v>
      </c>
      <c r="J10" s="4">
        <v>0</v>
      </c>
      <c r="K10" s="381">
        <v>12000</v>
      </c>
    </row>
    <row r="11" spans="1:11">
      <c r="A11" s="380"/>
      <c r="B11" s="327" t="s">
        <v>1363</v>
      </c>
      <c r="C11" s="3">
        <v>10000</v>
      </c>
      <c r="D11" s="4"/>
      <c r="E11" s="3">
        <f>C11</f>
        <v>10000</v>
      </c>
      <c r="F11" s="3">
        <v>10000</v>
      </c>
      <c r="G11" s="4"/>
      <c r="H11" s="3">
        <f>F11</f>
        <v>10000</v>
      </c>
      <c r="I11" s="3">
        <v>10000</v>
      </c>
      <c r="J11" s="4"/>
      <c r="K11" s="381">
        <f>I11</f>
        <v>10000</v>
      </c>
    </row>
    <row r="12" spans="1:11">
      <c r="A12" s="380"/>
      <c r="B12" s="427"/>
      <c r="C12" s="427"/>
      <c r="D12" s="427"/>
      <c r="E12" s="427"/>
      <c r="F12" s="427"/>
      <c r="G12" s="427"/>
      <c r="H12" s="427"/>
      <c r="I12" s="427"/>
      <c r="J12" s="427"/>
      <c r="K12" s="428"/>
    </row>
    <row r="13" spans="1:11">
      <c r="A13" s="380" t="s">
        <v>92</v>
      </c>
      <c r="B13" s="427" t="s">
        <v>94</v>
      </c>
      <c r="C13" s="427"/>
      <c r="D13" s="427"/>
      <c r="E13" s="427"/>
      <c r="F13" s="427"/>
      <c r="G13" s="427"/>
      <c r="H13" s="427"/>
      <c r="I13" s="427"/>
      <c r="J13" s="427"/>
      <c r="K13" s="428"/>
    </row>
    <row r="14" spans="1:11">
      <c r="A14" s="380"/>
      <c r="B14" s="427" t="s">
        <v>95</v>
      </c>
      <c r="C14" s="429">
        <v>50000</v>
      </c>
      <c r="D14" s="429">
        <v>0</v>
      </c>
      <c r="E14" s="429">
        <f>+C14+D14</f>
        <v>50000</v>
      </c>
      <c r="F14" s="429">
        <v>75000</v>
      </c>
      <c r="G14" s="429">
        <v>0</v>
      </c>
      <c r="H14" s="429">
        <f>+F14+G14</f>
        <v>75000</v>
      </c>
      <c r="I14" s="429">
        <v>100000</v>
      </c>
      <c r="J14" s="429">
        <v>0</v>
      </c>
      <c r="K14" s="430">
        <f>+I14+J14</f>
        <v>100000</v>
      </c>
    </row>
    <row r="15" spans="1:11">
      <c r="A15" s="380"/>
      <c r="B15" s="427" t="s">
        <v>96</v>
      </c>
      <c r="C15" s="429"/>
      <c r="D15" s="429"/>
      <c r="E15" s="429"/>
      <c r="F15" s="429">
        <v>40000</v>
      </c>
      <c r="G15" s="429">
        <v>0</v>
      </c>
      <c r="H15" s="429">
        <f t="shared" ref="H15:H23" si="0">+F15+G15</f>
        <v>40000</v>
      </c>
      <c r="I15" s="429">
        <v>50000</v>
      </c>
      <c r="J15" s="429">
        <v>0</v>
      </c>
      <c r="K15" s="430">
        <f t="shared" ref="K15:K23" si="1">+I15+J15</f>
        <v>50000</v>
      </c>
    </row>
    <row r="16" spans="1:11">
      <c r="A16" s="380"/>
      <c r="B16" s="427" t="s">
        <v>97</v>
      </c>
      <c r="C16" s="429"/>
      <c r="D16" s="429"/>
      <c r="E16" s="429"/>
      <c r="F16" s="429"/>
      <c r="G16" s="429">
        <v>0</v>
      </c>
      <c r="H16" s="429">
        <f t="shared" si="0"/>
        <v>0</v>
      </c>
      <c r="I16" s="429">
        <v>150000</v>
      </c>
      <c r="J16" s="429">
        <v>0</v>
      </c>
      <c r="K16" s="430">
        <f t="shared" si="1"/>
        <v>150000</v>
      </c>
    </row>
    <row r="17" spans="1:11">
      <c r="A17" s="380"/>
      <c r="B17" s="427" t="s">
        <v>98</v>
      </c>
      <c r="C17" s="429"/>
      <c r="D17" s="429"/>
      <c r="E17" s="429"/>
      <c r="F17" s="429">
        <v>200000</v>
      </c>
      <c r="G17" s="429">
        <v>0</v>
      </c>
      <c r="H17" s="429">
        <f t="shared" si="0"/>
        <v>200000</v>
      </c>
      <c r="I17" s="429">
        <v>250000</v>
      </c>
      <c r="J17" s="429">
        <v>0</v>
      </c>
      <c r="K17" s="430">
        <f t="shared" si="1"/>
        <v>250000</v>
      </c>
    </row>
    <row r="18" spans="1:11">
      <c r="A18" s="380"/>
      <c r="B18" s="427"/>
      <c r="C18" s="429"/>
      <c r="D18" s="429"/>
      <c r="E18" s="429"/>
      <c r="F18" s="429"/>
      <c r="G18" s="429"/>
      <c r="H18" s="429"/>
      <c r="I18" s="429"/>
      <c r="J18" s="429"/>
      <c r="K18" s="430"/>
    </row>
    <row r="19" spans="1:11">
      <c r="A19" s="380" t="s">
        <v>99</v>
      </c>
      <c r="B19" s="427" t="s">
        <v>100</v>
      </c>
      <c r="C19" s="429"/>
      <c r="D19" s="429"/>
      <c r="E19" s="429"/>
      <c r="F19" s="429"/>
      <c r="G19" s="429"/>
      <c r="H19" s="429"/>
      <c r="I19" s="429"/>
      <c r="J19" s="429"/>
      <c r="K19" s="430"/>
    </row>
    <row r="20" spans="1:11">
      <c r="A20" s="380"/>
      <c r="B20" s="427" t="s">
        <v>101</v>
      </c>
      <c r="C20" s="429">
        <v>0</v>
      </c>
      <c r="D20" s="429">
        <v>20000</v>
      </c>
      <c r="E20" s="429">
        <f>+C20+D20</f>
        <v>20000</v>
      </c>
      <c r="F20" s="429">
        <v>0</v>
      </c>
      <c r="G20" s="429">
        <v>40000</v>
      </c>
      <c r="H20" s="429">
        <f t="shared" si="0"/>
        <v>40000</v>
      </c>
      <c r="I20" s="429">
        <v>0</v>
      </c>
      <c r="J20" s="429">
        <v>60000</v>
      </c>
      <c r="K20" s="430">
        <f t="shared" si="1"/>
        <v>60000</v>
      </c>
    </row>
    <row r="21" spans="1:11">
      <c r="A21" s="380"/>
      <c r="B21" s="427" t="s">
        <v>102</v>
      </c>
      <c r="C21" s="429">
        <v>0</v>
      </c>
      <c r="D21" s="429">
        <v>15000</v>
      </c>
      <c r="E21" s="429">
        <f>+C21+D21</f>
        <v>15000</v>
      </c>
      <c r="F21" s="429">
        <v>0</v>
      </c>
      <c r="G21" s="429">
        <v>20000</v>
      </c>
      <c r="H21" s="429">
        <f t="shared" si="0"/>
        <v>20000</v>
      </c>
      <c r="I21" s="429">
        <v>0</v>
      </c>
      <c r="J21" s="429">
        <v>25000</v>
      </c>
      <c r="K21" s="430">
        <f t="shared" si="1"/>
        <v>25000</v>
      </c>
    </row>
    <row r="22" spans="1:11">
      <c r="A22" s="380"/>
      <c r="B22" s="427" t="s">
        <v>103</v>
      </c>
      <c r="C22" s="429">
        <v>0</v>
      </c>
      <c r="D22" s="429">
        <v>40000</v>
      </c>
      <c r="E22" s="429">
        <f>+C22+D22</f>
        <v>40000</v>
      </c>
      <c r="F22" s="429">
        <v>0</v>
      </c>
      <c r="G22" s="429">
        <v>80000</v>
      </c>
      <c r="H22" s="429">
        <f t="shared" si="0"/>
        <v>80000</v>
      </c>
      <c r="I22" s="429">
        <v>0</v>
      </c>
      <c r="J22" s="429">
        <v>100000</v>
      </c>
      <c r="K22" s="430">
        <f t="shared" si="1"/>
        <v>100000</v>
      </c>
    </row>
    <row r="23" spans="1:11">
      <c r="A23" s="380"/>
      <c r="B23" s="427" t="s">
        <v>104</v>
      </c>
      <c r="C23" s="429">
        <v>0</v>
      </c>
      <c r="D23" s="429">
        <v>20000</v>
      </c>
      <c r="E23" s="429">
        <f>+C23+D23</f>
        <v>20000</v>
      </c>
      <c r="F23" s="429">
        <v>0</v>
      </c>
      <c r="G23" s="429">
        <v>40000</v>
      </c>
      <c r="H23" s="429">
        <f t="shared" si="0"/>
        <v>40000</v>
      </c>
      <c r="I23" s="429">
        <v>0</v>
      </c>
      <c r="J23" s="429">
        <v>50000</v>
      </c>
      <c r="K23" s="430">
        <f t="shared" si="1"/>
        <v>50000</v>
      </c>
    </row>
    <row r="24" spans="1:11">
      <c r="A24" s="380"/>
      <c r="B24" s="427"/>
      <c r="C24" s="429"/>
      <c r="D24" s="429"/>
      <c r="E24" s="429"/>
      <c r="F24" s="429"/>
      <c r="G24" s="429"/>
      <c r="H24" s="429"/>
      <c r="I24" s="429"/>
      <c r="J24" s="429"/>
      <c r="K24" s="430"/>
    </row>
    <row r="25" spans="1:11">
      <c r="A25" s="380" t="s">
        <v>105</v>
      </c>
      <c r="B25" s="442" t="s">
        <v>106</v>
      </c>
      <c r="C25" s="429"/>
      <c r="D25" s="429"/>
      <c r="E25" s="429"/>
      <c r="F25" s="429"/>
      <c r="G25" s="429"/>
      <c r="H25" s="429"/>
      <c r="I25" s="429"/>
      <c r="J25" s="429"/>
      <c r="K25" s="430"/>
    </row>
    <row r="26" spans="1:11">
      <c r="A26" s="380"/>
      <c r="B26" s="427" t="s">
        <v>107</v>
      </c>
      <c r="C26" s="429">
        <v>0</v>
      </c>
      <c r="D26" s="429">
        <v>12500</v>
      </c>
      <c r="E26" s="429">
        <f>+C26+D26</f>
        <v>12500</v>
      </c>
      <c r="F26" s="429">
        <v>0</v>
      </c>
      <c r="G26" s="429">
        <v>25000</v>
      </c>
      <c r="H26" s="429">
        <f>+F26+G26</f>
        <v>25000</v>
      </c>
      <c r="I26" s="429">
        <v>0</v>
      </c>
      <c r="J26" s="429">
        <v>40000</v>
      </c>
      <c r="K26" s="430">
        <f>+I26+J26</f>
        <v>40000</v>
      </c>
    </row>
    <row r="27" spans="1:11">
      <c r="A27" s="380"/>
      <c r="B27" s="427" t="s">
        <v>108</v>
      </c>
      <c r="C27" s="429">
        <v>0</v>
      </c>
      <c r="D27" s="429">
        <v>7500</v>
      </c>
      <c r="E27" s="429">
        <f>+C27+D27</f>
        <v>7500</v>
      </c>
      <c r="F27" s="429">
        <v>0</v>
      </c>
      <c r="G27" s="429">
        <v>15000</v>
      </c>
      <c r="H27" s="429">
        <f>+F27+G27</f>
        <v>15000</v>
      </c>
      <c r="I27" s="429">
        <v>0</v>
      </c>
      <c r="J27" s="429">
        <v>20000</v>
      </c>
      <c r="K27" s="430">
        <f>+I27+J27</f>
        <v>20000</v>
      </c>
    </row>
    <row r="28" spans="1:11">
      <c r="A28" s="380"/>
      <c r="B28" s="427"/>
      <c r="C28" s="429"/>
      <c r="D28" s="429"/>
      <c r="E28" s="429"/>
      <c r="F28" s="429"/>
      <c r="G28" s="429"/>
      <c r="H28" s="429"/>
      <c r="I28" s="429"/>
      <c r="J28" s="429"/>
      <c r="K28" s="430"/>
    </row>
    <row r="29" spans="1:11">
      <c r="A29" s="380" t="s">
        <v>109</v>
      </c>
      <c r="B29" s="442" t="s">
        <v>110</v>
      </c>
      <c r="C29" s="429"/>
      <c r="D29" s="429"/>
      <c r="E29" s="429"/>
      <c r="F29" s="429"/>
      <c r="G29" s="429"/>
      <c r="H29" s="429"/>
      <c r="I29" s="429"/>
      <c r="J29" s="429"/>
      <c r="K29" s="430"/>
    </row>
    <row r="30" spans="1:11">
      <c r="A30" s="380"/>
      <c r="B30" s="427" t="s">
        <v>107</v>
      </c>
      <c r="C30" s="429">
        <v>0</v>
      </c>
      <c r="D30" s="429">
        <v>0</v>
      </c>
      <c r="E30" s="429">
        <f>+C30+D30</f>
        <v>0</v>
      </c>
      <c r="F30" s="429">
        <v>0</v>
      </c>
      <c r="G30" s="429">
        <v>0</v>
      </c>
      <c r="H30" s="429">
        <f>+F30+G30</f>
        <v>0</v>
      </c>
      <c r="I30" s="429">
        <v>0</v>
      </c>
      <c r="J30" s="429">
        <v>100000</v>
      </c>
      <c r="K30" s="430">
        <f>+I30+J30</f>
        <v>100000</v>
      </c>
    </row>
    <row r="31" spans="1:11">
      <c r="A31" s="380"/>
      <c r="B31" s="427" t="s">
        <v>108</v>
      </c>
      <c r="C31" s="429">
        <v>0</v>
      </c>
      <c r="D31" s="429">
        <v>0</v>
      </c>
      <c r="E31" s="429">
        <f>+C31+D31</f>
        <v>0</v>
      </c>
      <c r="F31" s="429">
        <v>0</v>
      </c>
      <c r="G31" s="429">
        <v>0</v>
      </c>
      <c r="H31" s="429">
        <f>+F31+G31</f>
        <v>0</v>
      </c>
      <c r="I31" s="429">
        <v>0</v>
      </c>
      <c r="J31" s="429">
        <v>50000</v>
      </c>
      <c r="K31" s="430">
        <f>+I31+J31</f>
        <v>50000</v>
      </c>
    </row>
    <row r="32" spans="1:11">
      <c r="A32" s="380"/>
      <c r="B32" s="427"/>
      <c r="C32" s="429"/>
      <c r="D32" s="429"/>
      <c r="E32" s="429"/>
      <c r="F32" s="429"/>
      <c r="G32" s="429"/>
      <c r="H32" s="429"/>
      <c r="I32" s="429"/>
      <c r="J32" s="429"/>
      <c r="K32" s="430"/>
    </row>
    <row r="33" spans="1:11">
      <c r="A33" s="380" t="s">
        <v>111</v>
      </c>
      <c r="B33" s="442" t="s">
        <v>112</v>
      </c>
      <c r="C33" s="429">
        <v>0</v>
      </c>
      <c r="D33" s="429">
        <v>10000</v>
      </c>
      <c r="E33" s="429">
        <f>+C33+D33</f>
        <v>10000</v>
      </c>
      <c r="F33" s="429">
        <v>0</v>
      </c>
      <c r="G33" s="429">
        <v>15000</v>
      </c>
      <c r="H33" s="429">
        <f>+F33+G33</f>
        <v>15000</v>
      </c>
      <c r="I33" s="429">
        <v>0</v>
      </c>
      <c r="J33" s="429">
        <v>20000</v>
      </c>
      <c r="K33" s="430">
        <f>+I33+J33</f>
        <v>20000</v>
      </c>
    </row>
    <row r="34" spans="1:11">
      <c r="A34" s="380"/>
      <c r="B34" s="427"/>
      <c r="C34" s="429"/>
      <c r="D34" s="429"/>
      <c r="E34" s="429"/>
      <c r="F34" s="429"/>
      <c r="G34" s="429"/>
      <c r="H34" s="429"/>
      <c r="I34" s="429"/>
      <c r="J34" s="429"/>
      <c r="K34" s="430"/>
    </row>
    <row r="35" spans="1:11">
      <c r="A35" s="380" t="s">
        <v>113</v>
      </c>
      <c r="B35" s="442" t="s">
        <v>114</v>
      </c>
      <c r="C35" s="429"/>
      <c r="D35" s="429"/>
      <c r="E35" s="429"/>
      <c r="F35" s="429"/>
      <c r="G35" s="429"/>
      <c r="H35" s="429"/>
      <c r="I35" s="429"/>
      <c r="J35" s="429"/>
      <c r="K35" s="430"/>
    </row>
    <row r="36" spans="1:11">
      <c r="A36" s="380"/>
      <c r="B36" s="28" t="s">
        <v>2009</v>
      </c>
      <c r="C36" s="29">
        <v>3600</v>
      </c>
      <c r="D36" s="443">
        <v>13000</v>
      </c>
      <c r="E36" s="443">
        <f t="shared" ref="E36:E38" si="2">+C36+D36</f>
        <v>16600</v>
      </c>
      <c r="F36" s="29">
        <v>3600</v>
      </c>
      <c r="G36" s="443">
        <v>13000</v>
      </c>
      <c r="H36" s="443">
        <f t="shared" ref="H36:H38" si="3">+F36+G36</f>
        <v>16600</v>
      </c>
      <c r="I36" s="29">
        <v>3600</v>
      </c>
      <c r="J36" s="443">
        <v>15000</v>
      </c>
      <c r="K36" s="444">
        <f t="shared" ref="K36:K38" si="4">+I36+J36</f>
        <v>18600</v>
      </c>
    </row>
    <row r="37" spans="1:11">
      <c r="A37" s="380"/>
      <c r="B37" s="637" t="s">
        <v>2010</v>
      </c>
      <c r="C37" s="638">
        <v>4800</v>
      </c>
      <c r="D37" s="639">
        <v>16000</v>
      </c>
      <c r="E37" s="639">
        <f t="shared" si="2"/>
        <v>20800</v>
      </c>
      <c r="F37" s="638">
        <v>4800</v>
      </c>
      <c r="G37" s="639">
        <v>16000</v>
      </c>
      <c r="H37" s="639">
        <f t="shared" si="3"/>
        <v>20800</v>
      </c>
      <c r="I37" s="638">
        <v>4800</v>
      </c>
      <c r="J37" s="639">
        <v>17500</v>
      </c>
      <c r="K37" s="640">
        <f t="shared" si="4"/>
        <v>22300</v>
      </c>
    </row>
    <row r="38" spans="1:11" ht="15.75" thickBot="1">
      <c r="A38" s="641"/>
      <c r="B38" s="642" t="s">
        <v>2011</v>
      </c>
      <c r="C38" s="643">
        <v>6000</v>
      </c>
      <c r="D38" s="644">
        <v>24000</v>
      </c>
      <c r="E38" s="644">
        <f t="shared" si="2"/>
        <v>30000</v>
      </c>
      <c r="F38" s="643">
        <v>6000</v>
      </c>
      <c r="G38" s="644">
        <v>24000</v>
      </c>
      <c r="H38" s="644">
        <f t="shared" si="3"/>
        <v>30000</v>
      </c>
      <c r="I38" s="643">
        <v>6000</v>
      </c>
      <c r="J38" s="644">
        <v>25000</v>
      </c>
      <c r="K38" s="645">
        <f t="shared" si="4"/>
        <v>31000</v>
      </c>
    </row>
    <row r="39" spans="1:11">
      <c r="A39" s="755"/>
      <c r="B39" s="756"/>
      <c r="C39" s="757"/>
      <c r="D39" s="758"/>
      <c r="E39" s="758"/>
      <c r="F39" s="757"/>
      <c r="G39" s="758"/>
      <c r="H39" s="758"/>
      <c r="I39" s="757"/>
      <c r="J39" s="758"/>
      <c r="K39" s="758"/>
    </row>
    <row r="41" spans="1:11">
      <c r="A41" t="s">
        <v>20</v>
      </c>
    </row>
    <row r="42" spans="1:11" ht="35.25" customHeight="1">
      <c r="A42" s="649" t="s">
        <v>2012</v>
      </c>
      <c r="B42" s="649"/>
      <c r="C42" s="649"/>
      <c r="D42" s="649"/>
      <c r="E42" s="649"/>
      <c r="F42" s="649"/>
      <c r="G42" s="649"/>
      <c r="H42" s="649"/>
      <c r="I42" s="649"/>
      <c r="J42" s="649"/>
      <c r="K42" s="649"/>
    </row>
    <row r="43" spans="1:11" ht="64.5" customHeight="1">
      <c r="A43" s="649" t="s">
        <v>2013</v>
      </c>
      <c r="B43" s="649"/>
      <c r="C43" s="649"/>
      <c r="D43" s="649"/>
      <c r="E43" s="649"/>
      <c r="F43" s="649"/>
      <c r="G43" s="649"/>
      <c r="H43" s="649"/>
      <c r="I43" s="649"/>
      <c r="J43" s="649"/>
      <c r="K43" s="649"/>
    </row>
    <row r="44" spans="1:11" ht="44.25" customHeight="1">
      <c r="A44" s="649" t="s">
        <v>2014</v>
      </c>
      <c r="B44" s="649"/>
      <c r="C44" s="649"/>
      <c r="D44" s="649"/>
      <c r="E44" s="649"/>
      <c r="F44" s="649"/>
      <c r="G44" s="649"/>
      <c r="H44" s="649"/>
      <c r="I44" s="649"/>
      <c r="J44" s="649"/>
      <c r="K44" s="649"/>
    </row>
  </sheetData>
  <mergeCells count="19">
    <mergeCell ref="A1:K1"/>
    <mergeCell ref="A2:K2"/>
    <mergeCell ref="A4:A6"/>
    <mergeCell ref="B4:B6"/>
    <mergeCell ref="C4:E4"/>
    <mergeCell ref="F4:H4"/>
    <mergeCell ref="I4:K4"/>
    <mergeCell ref="C5:C6"/>
    <mergeCell ref="D5:D6"/>
    <mergeCell ref="E5:E6"/>
    <mergeCell ref="A42:K42"/>
    <mergeCell ref="A43:K43"/>
    <mergeCell ref="A44:K44"/>
    <mergeCell ref="F5:F6"/>
    <mergeCell ref="G5:G6"/>
    <mergeCell ref="H5:H6"/>
    <mergeCell ref="I5:I6"/>
    <mergeCell ref="J5:J6"/>
    <mergeCell ref="K5:K6"/>
  </mergeCells>
  <pageMargins left="2.2000000000000002" right="2.2000000000000002" top="0.75" bottom="0.75" header="0.3" footer="0.3"/>
  <pageSetup paperSize="5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40"/>
  <sheetViews>
    <sheetView view="pageBreakPreview" topLeftCell="A73" zoomScale="60" workbookViewId="0">
      <selection activeCell="H108" sqref="H108"/>
    </sheetView>
  </sheetViews>
  <sheetFormatPr defaultRowHeight="15"/>
  <cols>
    <col min="1" max="1" width="6" customWidth="1"/>
    <col min="2" max="2" width="51.42578125" customWidth="1"/>
    <col min="3" max="3" width="0.140625" customWidth="1"/>
    <col min="4" max="4" width="12.5703125" hidden="1" customWidth="1"/>
    <col min="5" max="5" width="12.140625" hidden="1" customWidth="1"/>
    <col min="6" max="6" width="12.42578125" customWidth="1"/>
    <col min="7" max="8" width="12.140625" customWidth="1"/>
    <col min="9" max="9" width="11.5703125" customWidth="1"/>
    <col min="10" max="10" width="13.42578125" customWidth="1"/>
    <col min="11" max="11" width="12.42578125" customWidth="1"/>
    <col min="12" max="12" width="0.140625" customWidth="1"/>
    <col min="13" max="13" width="12.140625" hidden="1" customWidth="1"/>
  </cols>
  <sheetData>
    <row r="1" spans="1:11">
      <c r="A1" s="677" t="s">
        <v>85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</row>
    <row r="2" spans="1:11">
      <c r="A2" s="677" t="s">
        <v>1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</row>
    <row r="3" spans="1:11" ht="15.75" thickBot="1">
      <c r="A3" s="144"/>
      <c r="B3" s="144"/>
      <c r="C3" s="144"/>
      <c r="D3" s="144"/>
      <c r="E3" s="144"/>
      <c r="F3" s="144"/>
      <c r="G3" s="144"/>
    </row>
    <row r="4" spans="1:11" ht="15.75" thickBot="1">
      <c r="A4" s="661" t="s">
        <v>86</v>
      </c>
      <c r="B4" s="664" t="s">
        <v>6</v>
      </c>
      <c r="C4" s="667" t="s">
        <v>1364</v>
      </c>
      <c r="D4" s="668"/>
      <c r="E4" s="669"/>
      <c r="F4" s="667" t="s">
        <v>116</v>
      </c>
      <c r="G4" s="668"/>
      <c r="H4" s="669"/>
      <c r="I4" s="667" t="s">
        <v>115</v>
      </c>
      <c r="J4" s="668"/>
      <c r="K4" s="669"/>
    </row>
    <row r="5" spans="1:11" ht="15" customHeight="1">
      <c r="A5" s="662"/>
      <c r="B5" s="665"/>
      <c r="C5" s="670" t="s">
        <v>3</v>
      </c>
      <c r="D5" s="672" t="s">
        <v>4</v>
      </c>
      <c r="E5" s="674" t="s">
        <v>5</v>
      </c>
      <c r="F5" s="670" t="s">
        <v>3</v>
      </c>
      <c r="G5" s="672" t="s">
        <v>4</v>
      </c>
      <c r="H5" s="674" t="s">
        <v>5</v>
      </c>
      <c r="I5" s="670" t="s">
        <v>3</v>
      </c>
      <c r="J5" s="672" t="s">
        <v>4</v>
      </c>
      <c r="K5" s="674" t="s">
        <v>5</v>
      </c>
    </row>
    <row r="6" spans="1:11" ht="15.75" thickBot="1">
      <c r="A6" s="663"/>
      <c r="B6" s="666"/>
      <c r="C6" s="671"/>
      <c r="D6" s="673"/>
      <c r="E6" s="675"/>
      <c r="F6" s="671"/>
      <c r="G6" s="673"/>
      <c r="H6" s="675"/>
      <c r="I6" s="671"/>
      <c r="J6" s="673"/>
      <c r="K6" s="675"/>
    </row>
    <row r="7" spans="1:11">
      <c r="A7" s="10">
        <v>1</v>
      </c>
      <c r="B7" s="11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>
      <c r="A8" s="168"/>
      <c r="B8" s="169"/>
      <c r="C8" s="169"/>
      <c r="D8" s="169"/>
      <c r="E8" s="169"/>
      <c r="F8" s="169"/>
      <c r="G8" s="169"/>
      <c r="H8" s="169"/>
      <c r="I8" s="169"/>
      <c r="J8" s="169"/>
      <c r="K8" s="172"/>
    </row>
    <row r="9" spans="1:11">
      <c r="A9" s="448" t="s">
        <v>90</v>
      </c>
      <c r="B9" s="427" t="s">
        <v>91</v>
      </c>
      <c r="C9" s="427"/>
      <c r="D9" s="427"/>
      <c r="E9" s="427"/>
      <c r="F9" s="427"/>
      <c r="G9" s="427"/>
      <c r="H9" s="427"/>
      <c r="I9" s="427"/>
      <c r="J9" s="427"/>
      <c r="K9" s="428"/>
    </row>
    <row r="10" spans="1:11">
      <c r="A10" s="448"/>
      <c r="B10" s="327" t="s">
        <v>93</v>
      </c>
      <c r="C10" s="429">
        <v>25000</v>
      </c>
      <c r="D10" s="429">
        <v>0</v>
      </c>
      <c r="E10" s="429">
        <f>+C10+D10</f>
        <v>25000</v>
      </c>
      <c r="F10" s="429">
        <v>25000</v>
      </c>
      <c r="G10" s="429">
        <v>0</v>
      </c>
      <c r="H10" s="429">
        <f>+F10+G10</f>
        <v>25000</v>
      </c>
      <c r="I10" s="429">
        <v>35000</v>
      </c>
      <c r="J10" s="429">
        <v>0</v>
      </c>
      <c r="K10" s="430">
        <f>+I10+J10</f>
        <v>35000</v>
      </c>
    </row>
    <row r="11" spans="1:11">
      <c r="A11" s="448"/>
      <c r="B11" s="427"/>
      <c r="C11" s="427"/>
      <c r="D11" s="427"/>
      <c r="E11" s="427"/>
      <c r="F11" s="427"/>
      <c r="G11" s="427"/>
      <c r="H11" s="427"/>
      <c r="I11" s="427"/>
      <c r="J11" s="427"/>
      <c r="K11" s="428"/>
    </row>
    <row r="12" spans="1:11">
      <c r="A12" s="448" t="s">
        <v>92</v>
      </c>
      <c r="B12" s="427" t="s">
        <v>94</v>
      </c>
      <c r="C12" s="427"/>
      <c r="D12" s="427"/>
      <c r="E12" s="427"/>
      <c r="F12" s="427"/>
      <c r="G12" s="427"/>
      <c r="H12" s="427"/>
      <c r="I12" s="427"/>
      <c r="J12" s="427"/>
      <c r="K12" s="428"/>
    </row>
    <row r="13" spans="1:11">
      <c r="A13" s="448"/>
      <c r="B13" s="427" t="s">
        <v>95</v>
      </c>
      <c r="C13" s="429">
        <v>300000</v>
      </c>
      <c r="D13" s="429">
        <v>0</v>
      </c>
      <c r="E13" s="429">
        <f>+C13+D13</f>
        <v>300000</v>
      </c>
      <c r="F13" s="429">
        <v>400000</v>
      </c>
      <c r="G13" s="429">
        <v>0</v>
      </c>
      <c r="H13" s="429">
        <f>+F13+G13</f>
        <v>400000</v>
      </c>
      <c r="I13" s="429">
        <v>750000</v>
      </c>
      <c r="J13" s="429">
        <v>0</v>
      </c>
      <c r="K13" s="430">
        <f>+I13+J13</f>
        <v>750000</v>
      </c>
    </row>
    <row r="14" spans="1:11">
      <c r="A14" s="448"/>
      <c r="B14" s="427" t="s">
        <v>96</v>
      </c>
      <c r="C14" s="429">
        <v>150000</v>
      </c>
      <c r="D14" s="429">
        <v>0</v>
      </c>
      <c r="E14" s="429">
        <f>+C14+D14</f>
        <v>150000</v>
      </c>
      <c r="F14" s="429">
        <v>200000</v>
      </c>
      <c r="G14" s="429">
        <v>0</v>
      </c>
      <c r="H14" s="429">
        <f>+F14+G14</f>
        <v>200000</v>
      </c>
      <c r="I14" s="429">
        <v>300000</v>
      </c>
      <c r="J14" s="429">
        <v>0</v>
      </c>
      <c r="K14" s="430">
        <f>+I14+J14</f>
        <v>300000</v>
      </c>
    </row>
    <row r="15" spans="1:11">
      <c r="A15" s="448"/>
      <c r="B15" s="427"/>
      <c r="C15" s="429"/>
      <c r="D15" s="429"/>
      <c r="E15" s="429"/>
      <c r="F15" s="429"/>
      <c r="G15" s="429"/>
      <c r="H15" s="429"/>
      <c r="I15" s="429"/>
      <c r="J15" s="429"/>
      <c r="K15" s="430"/>
    </row>
    <row r="16" spans="1:11">
      <c r="A16" s="448" t="s">
        <v>99</v>
      </c>
      <c r="B16" s="427" t="s">
        <v>100</v>
      </c>
      <c r="C16" s="429"/>
      <c r="D16" s="429"/>
      <c r="E16" s="429"/>
      <c r="F16" s="429"/>
      <c r="G16" s="429"/>
      <c r="H16" s="429"/>
      <c r="I16" s="429"/>
      <c r="J16" s="429"/>
      <c r="K16" s="430"/>
    </row>
    <row r="17" spans="1:14">
      <c r="A17" s="448"/>
      <c r="B17" s="427" t="s">
        <v>101</v>
      </c>
      <c r="C17" s="429">
        <v>0</v>
      </c>
      <c r="D17" s="429">
        <v>100000</v>
      </c>
      <c r="E17" s="429">
        <f>+C17+D17</f>
        <v>100000</v>
      </c>
      <c r="F17" s="429">
        <v>0</v>
      </c>
      <c r="G17" s="429">
        <v>125000</v>
      </c>
      <c r="H17" s="429">
        <f>+F17+G17</f>
        <v>125000</v>
      </c>
      <c r="I17" s="429">
        <v>0</v>
      </c>
      <c r="J17" s="429">
        <v>150000</v>
      </c>
      <c r="K17" s="430">
        <f>+I17+J17</f>
        <v>150000</v>
      </c>
    </row>
    <row r="18" spans="1:14">
      <c r="A18" s="448"/>
      <c r="B18" s="427" t="s">
        <v>102</v>
      </c>
      <c r="C18" s="429">
        <v>0</v>
      </c>
      <c r="D18" s="429">
        <v>30000</v>
      </c>
      <c r="E18" s="429">
        <f>+C18+D18</f>
        <v>30000</v>
      </c>
      <c r="F18" s="429">
        <v>0</v>
      </c>
      <c r="G18" s="429">
        <v>35000</v>
      </c>
      <c r="H18" s="429">
        <f>+F18+G18</f>
        <v>35000</v>
      </c>
      <c r="I18" s="429">
        <v>0</v>
      </c>
      <c r="J18" s="429">
        <v>50000</v>
      </c>
      <c r="K18" s="430">
        <f>+I18+J18</f>
        <v>50000</v>
      </c>
    </row>
    <row r="19" spans="1:14">
      <c r="A19" s="448"/>
      <c r="B19" s="427"/>
      <c r="C19" s="429"/>
      <c r="D19" s="429"/>
      <c r="E19" s="429"/>
      <c r="F19" s="429"/>
      <c r="G19" s="429"/>
      <c r="H19" s="429"/>
      <c r="I19" s="429"/>
      <c r="J19" s="429"/>
      <c r="K19" s="430"/>
    </row>
    <row r="20" spans="1:14">
      <c r="A20" s="448" t="s">
        <v>105</v>
      </c>
      <c r="B20" s="442" t="s">
        <v>106</v>
      </c>
      <c r="C20" s="429"/>
      <c r="D20" s="429"/>
      <c r="E20" s="429"/>
      <c r="F20" s="429"/>
      <c r="G20" s="429"/>
      <c r="H20" s="429"/>
      <c r="I20" s="429"/>
      <c r="J20" s="429"/>
      <c r="K20" s="430"/>
    </row>
    <row r="21" spans="1:14">
      <c r="A21" s="448"/>
      <c r="B21" s="427" t="s">
        <v>107</v>
      </c>
      <c r="C21" s="429">
        <v>0</v>
      </c>
      <c r="D21" s="429">
        <v>40000</v>
      </c>
      <c r="E21" s="429">
        <f>+C21+D21</f>
        <v>40000</v>
      </c>
      <c r="F21" s="429">
        <v>0</v>
      </c>
      <c r="G21" s="429">
        <v>50000</v>
      </c>
      <c r="H21" s="429">
        <f>+F21+G21</f>
        <v>50000</v>
      </c>
      <c r="I21" s="429">
        <v>0</v>
      </c>
      <c r="J21" s="429">
        <v>100000</v>
      </c>
      <c r="K21" s="430">
        <f>+I21+J21</f>
        <v>100000</v>
      </c>
    </row>
    <row r="22" spans="1:14">
      <c r="A22" s="448"/>
      <c r="B22" s="427" t="s">
        <v>108</v>
      </c>
      <c r="C22" s="429">
        <v>0</v>
      </c>
      <c r="D22" s="429">
        <v>25000</v>
      </c>
      <c r="E22" s="429">
        <f>+C22+D22</f>
        <v>25000</v>
      </c>
      <c r="F22" s="429">
        <v>0</v>
      </c>
      <c r="G22" s="429">
        <v>30000</v>
      </c>
      <c r="H22" s="429">
        <f>+F22+G22</f>
        <v>30000</v>
      </c>
      <c r="I22" s="429">
        <v>0</v>
      </c>
      <c r="J22" s="429">
        <v>50000</v>
      </c>
      <c r="K22" s="430">
        <f>+I22+J22</f>
        <v>50000</v>
      </c>
    </row>
    <row r="23" spans="1:14">
      <c r="A23" s="448"/>
      <c r="B23" s="427"/>
      <c r="C23" s="429"/>
      <c r="D23" s="429"/>
      <c r="E23" s="429"/>
      <c r="F23" s="429"/>
      <c r="G23" s="429"/>
      <c r="H23" s="429"/>
      <c r="I23" s="429"/>
      <c r="J23" s="429"/>
      <c r="K23" s="430"/>
    </row>
    <row r="24" spans="1:14">
      <c r="A24" s="448" t="s">
        <v>109</v>
      </c>
      <c r="B24" s="442" t="s">
        <v>112</v>
      </c>
      <c r="C24" s="429">
        <v>0</v>
      </c>
      <c r="D24" s="429">
        <v>30000</v>
      </c>
      <c r="E24" s="429">
        <f>+C24+D24</f>
        <v>30000</v>
      </c>
      <c r="F24" s="429">
        <v>0</v>
      </c>
      <c r="G24" s="429">
        <v>50000</v>
      </c>
      <c r="H24" s="429">
        <f>+F24+G24</f>
        <v>50000</v>
      </c>
      <c r="I24" s="429">
        <v>0</v>
      </c>
      <c r="J24" s="429">
        <v>100000</v>
      </c>
      <c r="K24" s="430">
        <f>+I24+J24</f>
        <v>100000</v>
      </c>
    </row>
    <row r="25" spans="1:14">
      <c r="A25" s="448"/>
      <c r="B25" s="427"/>
      <c r="C25" s="429"/>
      <c r="D25" s="429"/>
      <c r="E25" s="429"/>
      <c r="F25" s="429"/>
      <c r="G25" s="429"/>
      <c r="H25" s="429"/>
      <c r="I25" s="429"/>
      <c r="J25" s="429"/>
      <c r="K25" s="430"/>
    </row>
    <row r="26" spans="1:14">
      <c r="A26" s="448" t="s">
        <v>111</v>
      </c>
      <c r="B26" s="442" t="s">
        <v>114</v>
      </c>
      <c r="C26" s="429"/>
      <c r="D26" s="429"/>
      <c r="E26" s="429"/>
      <c r="F26" s="429"/>
      <c r="G26" s="429"/>
      <c r="H26" s="429"/>
      <c r="I26" s="429"/>
      <c r="J26" s="429"/>
      <c r="K26" s="430"/>
    </row>
    <row r="27" spans="1:14">
      <c r="A27" s="448"/>
      <c r="B27" s="452" t="s">
        <v>2009</v>
      </c>
      <c r="C27" s="453">
        <v>3600</v>
      </c>
      <c r="D27" s="429">
        <f>E27-C27</f>
        <v>21400</v>
      </c>
      <c r="E27" s="429">
        <v>25000</v>
      </c>
      <c r="F27" s="453">
        <v>3600</v>
      </c>
      <c r="G27" s="429">
        <f>H27-F27</f>
        <v>21400</v>
      </c>
      <c r="H27" s="429">
        <v>25000</v>
      </c>
      <c r="I27" s="453">
        <v>3600</v>
      </c>
      <c r="J27" s="429">
        <f>K27-I27</f>
        <v>26400</v>
      </c>
      <c r="K27" s="430">
        <v>30000</v>
      </c>
      <c r="L27" s="411">
        <v>14400</v>
      </c>
      <c r="M27" s="411"/>
    </row>
    <row r="28" spans="1:14">
      <c r="A28" s="448"/>
      <c r="B28" s="452" t="s">
        <v>2010</v>
      </c>
      <c r="C28" s="453">
        <v>4800</v>
      </c>
      <c r="D28" s="429">
        <f t="shared" ref="D28:D29" si="0">E28-C28</f>
        <v>30200</v>
      </c>
      <c r="E28" s="429">
        <v>35000</v>
      </c>
      <c r="F28" s="453">
        <v>4800</v>
      </c>
      <c r="G28" s="429">
        <f t="shared" ref="G28:G29" si="1">H28-F28</f>
        <v>30200</v>
      </c>
      <c r="H28" s="429">
        <v>35000</v>
      </c>
      <c r="I28" s="453">
        <v>4800</v>
      </c>
      <c r="J28" s="429">
        <f t="shared" ref="J28:J29" si="2">K28-I28</f>
        <v>35200</v>
      </c>
      <c r="K28" s="430">
        <v>40000</v>
      </c>
      <c r="L28" s="411">
        <v>19200</v>
      </c>
      <c r="M28" s="411"/>
    </row>
    <row r="29" spans="1:14">
      <c r="A29" s="448"/>
      <c r="B29" s="452" t="s">
        <v>2011</v>
      </c>
      <c r="C29" s="453">
        <v>6000</v>
      </c>
      <c r="D29" s="429">
        <f t="shared" si="0"/>
        <v>44000</v>
      </c>
      <c r="E29" s="429">
        <v>50000</v>
      </c>
      <c r="F29" s="453">
        <v>6000</v>
      </c>
      <c r="G29" s="429">
        <f t="shared" si="1"/>
        <v>44000</v>
      </c>
      <c r="H29" s="429">
        <v>50000</v>
      </c>
      <c r="I29" s="453">
        <v>6000</v>
      </c>
      <c r="J29" s="429">
        <f t="shared" si="2"/>
        <v>54000</v>
      </c>
      <c r="K29" s="430">
        <v>60000</v>
      </c>
      <c r="L29" s="411">
        <v>24000</v>
      </c>
      <c r="M29" s="411"/>
    </row>
    <row r="30" spans="1:14">
      <c r="A30" s="449" t="s">
        <v>113</v>
      </c>
      <c r="B30" s="446" t="s">
        <v>1940</v>
      </c>
      <c r="C30" s="427"/>
      <c r="D30" s="427"/>
      <c r="E30" s="427"/>
      <c r="F30" s="427"/>
      <c r="G30" s="427"/>
      <c r="H30" s="427"/>
      <c r="I30" s="427"/>
      <c r="J30" s="427"/>
      <c r="K30" s="428"/>
    </row>
    <row r="31" spans="1:14">
      <c r="A31" s="450"/>
      <c r="B31" s="326" t="s">
        <v>1870</v>
      </c>
      <c r="C31" s="328">
        <v>3600</v>
      </c>
      <c r="D31" s="383">
        <f>M31*175%</f>
        <v>25200</v>
      </c>
      <c r="E31" s="328">
        <f>D31+C31</f>
        <v>28800</v>
      </c>
      <c r="F31" s="328">
        <v>3600</v>
      </c>
      <c r="G31" s="383">
        <f>M31*175%</f>
        <v>25200</v>
      </c>
      <c r="H31" s="328">
        <f>G31+F31</f>
        <v>28800</v>
      </c>
      <c r="I31" s="328">
        <v>3600</v>
      </c>
      <c r="J31" s="383">
        <f>M31*200%</f>
        <v>28800</v>
      </c>
      <c r="K31" s="384">
        <f>SUM(I31:J31)</f>
        <v>32400</v>
      </c>
      <c r="M31" s="383">
        <v>14400</v>
      </c>
      <c r="N31" s="362"/>
    </row>
    <row r="32" spans="1:14">
      <c r="A32" s="450"/>
      <c r="B32" s="326" t="s">
        <v>1871</v>
      </c>
      <c r="C32" s="328">
        <v>3600</v>
      </c>
      <c r="D32" s="383">
        <f>M32*175%</f>
        <v>25200</v>
      </c>
      <c r="E32" s="328">
        <f t="shared" ref="E32:E79" si="3">D32+C32</f>
        <v>28800</v>
      </c>
      <c r="F32" s="328">
        <v>3600</v>
      </c>
      <c r="G32" s="383">
        <f t="shared" ref="G32:G92" si="4">M32*175%</f>
        <v>25200</v>
      </c>
      <c r="H32" s="328">
        <f>G32+F32</f>
        <v>28800</v>
      </c>
      <c r="I32" s="328">
        <v>3600</v>
      </c>
      <c r="J32" s="383">
        <f t="shared" ref="J32:J92" si="5">M32*200%</f>
        <v>28800</v>
      </c>
      <c r="K32" s="384">
        <f t="shared" ref="K32:K92" si="6">SUM(I32:J32)</f>
        <v>32400</v>
      </c>
      <c r="M32" s="383">
        <v>14400</v>
      </c>
    </row>
    <row r="33" spans="1:13">
      <c r="A33" s="450"/>
      <c r="B33" s="385" t="s">
        <v>1872</v>
      </c>
      <c r="C33" s="328">
        <v>7800</v>
      </c>
      <c r="D33" s="383">
        <f t="shared" ref="D33:D93" si="7">M33*175%</f>
        <v>7350</v>
      </c>
      <c r="E33" s="328">
        <f t="shared" si="3"/>
        <v>15150</v>
      </c>
      <c r="F33" s="328">
        <v>7800</v>
      </c>
      <c r="G33" s="383">
        <f t="shared" si="4"/>
        <v>7350</v>
      </c>
      <c r="H33" s="328">
        <f>G33+F33</f>
        <v>15150</v>
      </c>
      <c r="I33" s="328">
        <v>7800</v>
      </c>
      <c r="J33" s="383">
        <f t="shared" si="5"/>
        <v>8400</v>
      </c>
      <c r="K33" s="384">
        <f t="shared" si="6"/>
        <v>16200</v>
      </c>
      <c r="M33" s="383">
        <v>4200</v>
      </c>
    </row>
    <row r="34" spans="1:13">
      <c r="A34" s="450"/>
      <c r="B34" s="385" t="s">
        <v>1873</v>
      </c>
      <c r="C34" s="328">
        <v>12000</v>
      </c>
      <c r="D34" s="383">
        <f t="shared" si="7"/>
        <v>10500</v>
      </c>
      <c r="E34" s="328">
        <f t="shared" si="3"/>
        <v>22500</v>
      </c>
      <c r="F34" s="328">
        <v>12000</v>
      </c>
      <c r="G34" s="383">
        <f t="shared" si="4"/>
        <v>10500</v>
      </c>
      <c r="H34" s="328">
        <f>G34+F34</f>
        <v>22500</v>
      </c>
      <c r="I34" s="328">
        <v>12000</v>
      </c>
      <c r="J34" s="383">
        <f t="shared" si="5"/>
        <v>12000</v>
      </c>
      <c r="K34" s="384">
        <f t="shared" si="6"/>
        <v>24000</v>
      </c>
      <c r="M34" s="383">
        <v>6000</v>
      </c>
    </row>
    <row r="35" spans="1:13">
      <c r="A35" s="450"/>
      <c r="B35" s="326" t="s">
        <v>1874</v>
      </c>
      <c r="C35" s="328">
        <v>900</v>
      </c>
      <c r="D35" s="383">
        <f t="shared" si="7"/>
        <v>1575</v>
      </c>
      <c r="E35" s="328">
        <f t="shared" si="3"/>
        <v>2475</v>
      </c>
      <c r="F35" s="328">
        <v>900</v>
      </c>
      <c r="G35" s="383">
        <f t="shared" si="4"/>
        <v>1575</v>
      </c>
      <c r="H35" s="328">
        <f>G35+F35</f>
        <v>2475</v>
      </c>
      <c r="I35" s="328">
        <v>900</v>
      </c>
      <c r="J35" s="383">
        <f t="shared" si="5"/>
        <v>1800</v>
      </c>
      <c r="K35" s="384">
        <f t="shared" si="6"/>
        <v>2700</v>
      </c>
      <c r="M35" s="383">
        <v>900</v>
      </c>
    </row>
    <row r="36" spans="1:13">
      <c r="A36" s="450"/>
      <c r="B36" s="386" t="s">
        <v>1132</v>
      </c>
      <c r="C36" s="329"/>
      <c r="D36" s="329"/>
      <c r="E36" s="329"/>
      <c r="F36" s="329"/>
      <c r="G36" s="329"/>
      <c r="H36" s="329"/>
      <c r="I36" s="329"/>
      <c r="J36" s="329"/>
      <c r="K36" s="387"/>
      <c r="M36" s="383"/>
    </row>
    <row r="37" spans="1:13">
      <c r="A37" s="450"/>
      <c r="B37" s="386" t="s">
        <v>950</v>
      </c>
      <c r="C37" s="328">
        <v>9600</v>
      </c>
      <c r="D37" s="383">
        <f t="shared" si="7"/>
        <v>9450</v>
      </c>
      <c r="E37" s="328">
        <f t="shared" si="3"/>
        <v>19050</v>
      </c>
      <c r="F37" s="328">
        <v>9600</v>
      </c>
      <c r="G37" s="383">
        <f t="shared" si="4"/>
        <v>9450</v>
      </c>
      <c r="H37" s="328">
        <f t="shared" ref="H37:H45" si="8">G37+F37</f>
        <v>19050</v>
      </c>
      <c r="I37" s="328">
        <v>9600</v>
      </c>
      <c r="J37" s="383">
        <f t="shared" si="5"/>
        <v>10800</v>
      </c>
      <c r="K37" s="384">
        <f t="shared" si="6"/>
        <v>20400</v>
      </c>
      <c r="M37" s="383">
        <v>5400</v>
      </c>
    </row>
    <row r="38" spans="1:13">
      <c r="A38" s="450"/>
      <c r="B38" s="386" t="s">
        <v>1133</v>
      </c>
      <c r="C38" s="328">
        <v>12000</v>
      </c>
      <c r="D38" s="383">
        <f t="shared" si="7"/>
        <v>10500</v>
      </c>
      <c r="E38" s="328">
        <f t="shared" si="3"/>
        <v>22500</v>
      </c>
      <c r="F38" s="328">
        <v>12000</v>
      </c>
      <c r="G38" s="383">
        <f t="shared" si="4"/>
        <v>10500</v>
      </c>
      <c r="H38" s="328">
        <f t="shared" si="8"/>
        <v>22500</v>
      </c>
      <c r="I38" s="328">
        <v>12000</v>
      </c>
      <c r="J38" s="383">
        <f t="shared" si="5"/>
        <v>12000</v>
      </c>
      <c r="K38" s="384">
        <f t="shared" si="6"/>
        <v>24000</v>
      </c>
      <c r="M38" s="383">
        <v>6000</v>
      </c>
    </row>
    <row r="39" spans="1:13">
      <c r="A39" s="450"/>
      <c r="B39" s="386" t="s">
        <v>952</v>
      </c>
      <c r="C39" s="328">
        <v>14400</v>
      </c>
      <c r="D39" s="383">
        <f t="shared" si="7"/>
        <v>11550</v>
      </c>
      <c r="E39" s="328">
        <f t="shared" si="3"/>
        <v>25950</v>
      </c>
      <c r="F39" s="328">
        <v>14400</v>
      </c>
      <c r="G39" s="383">
        <f t="shared" si="4"/>
        <v>11550</v>
      </c>
      <c r="H39" s="328">
        <f t="shared" si="8"/>
        <v>25950</v>
      </c>
      <c r="I39" s="328">
        <v>14400</v>
      </c>
      <c r="J39" s="383">
        <f t="shared" si="5"/>
        <v>13200</v>
      </c>
      <c r="K39" s="384">
        <f t="shared" si="6"/>
        <v>27600</v>
      </c>
      <c r="M39" s="383">
        <v>6600</v>
      </c>
    </row>
    <row r="40" spans="1:13">
      <c r="A40" s="537"/>
      <c r="B40" s="538" t="s">
        <v>1134</v>
      </c>
      <c r="C40" s="534">
        <v>19200</v>
      </c>
      <c r="D40" s="535">
        <f t="shared" si="7"/>
        <v>18900</v>
      </c>
      <c r="E40" s="534">
        <f t="shared" si="3"/>
        <v>38100</v>
      </c>
      <c r="F40" s="534">
        <v>19200</v>
      </c>
      <c r="G40" s="535">
        <f t="shared" si="4"/>
        <v>18900</v>
      </c>
      <c r="H40" s="534">
        <f t="shared" si="8"/>
        <v>38100</v>
      </c>
      <c r="I40" s="534">
        <v>19200</v>
      </c>
      <c r="J40" s="535">
        <f t="shared" si="5"/>
        <v>21600</v>
      </c>
      <c r="K40" s="536">
        <f t="shared" si="6"/>
        <v>40800</v>
      </c>
      <c r="M40" s="383">
        <v>10800</v>
      </c>
    </row>
    <row r="41" spans="1:13">
      <c r="A41" s="450"/>
      <c r="B41" s="388" t="s">
        <v>1875</v>
      </c>
      <c r="C41" s="328">
        <v>19200</v>
      </c>
      <c r="D41" s="383">
        <f t="shared" si="7"/>
        <v>18900</v>
      </c>
      <c r="E41" s="328">
        <f t="shared" si="3"/>
        <v>38100</v>
      </c>
      <c r="F41" s="328">
        <v>19200</v>
      </c>
      <c r="G41" s="383">
        <f t="shared" si="4"/>
        <v>18900</v>
      </c>
      <c r="H41" s="328">
        <f t="shared" si="8"/>
        <v>38100</v>
      </c>
      <c r="I41" s="328">
        <v>19200</v>
      </c>
      <c r="J41" s="383">
        <f t="shared" si="5"/>
        <v>21600</v>
      </c>
      <c r="K41" s="384">
        <f t="shared" si="6"/>
        <v>40800</v>
      </c>
      <c r="M41" s="383">
        <v>10800</v>
      </c>
    </row>
    <row r="42" spans="1:13">
      <c r="A42" s="450"/>
      <c r="B42" s="388" t="s">
        <v>1876</v>
      </c>
      <c r="C42" s="328">
        <v>39000</v>
      </c>
      <c r="D42" s="383">
        <f t="shared" si="7"/>
        <v>36750</v>
      </c>
      <c r="E42" s="328">
        <f t="shared" si="3"/>
        <v>75750</v>
      </c>
      <c r="F42" s="328">
        <v>39000</v>
      </c>
      <c r="G42" s="383">
        <f t="shared" si="4"/>
        <v>36750</v>
      </c>
      <c r="H42" s="328">
        <f t="shared" si="8"/>
        <v>75750</v>
      </c>
      <c r="I42" s="328">
        <v>39000</v>
      </c>
      <c r="J42" s="383">
        <f t="shared" si="5"/>
        <v>42000</v>
      </c>
      <c r="K42" s="384">
        <f t="shared" si="6"/>
        <v>81000</v>
      </c>
      <c r="M42" s="383">
        <v>21000</v>
      </c>
    </row>
    <row r="43" spans="1:13">
      <c r="A43" s="450"/>
      <c r="B43" s="388" t="s">
        <v>1877</v>
      </c>
      <c r="C43" s="328">
        <v>60000</v>
      </c>
      <c r="D43" s="383">
        <f t="shared" si="7"/>
        <v>52500</v>
      </c>
      <c r="E43" s="328">
        <f t="shared" si="3"/>
        <v>112500</v>
      </c>
      <c r="F43" s="328">
        <v>60000</v>
      </c>
      <c r="G43" s="383">
        <f t="shared" si="4"/>
        <v>52500</v>
      </c>
      <c r="H43" s="328">
        <f t="shared" si="8"/>
        <v>112500</v>
      </c>
      <c r="I43" s="328">
        <v>60000</v>
      </c>
      <c r="J43" s="383">
        <f t="shared" si="5"/>
        <v>60000</v>
      </c>
      <c r="K43" s="384">
        <f t="shared" si="6"/>
        <v>120000</v>
      </c>
      <c r="M43" s="383">
        <v>30000</v>
      </c>
    </row>
    <row r="44" spans="1:13">
      <c r="A44" s="450"/>
      <c r="B44" s="326" t="s">
        <v>1878</v>
      </c>
      <c r="C44" s="328">
        <v>78000</v>
      </c>
      <c r="D44" s="383">
        <f t="shared" si="7"/>
        <v>73500</v>
      </c>
      <c r="E44" s="328">
        <f t="shared" si="3"/>
        <v>151500</v>
      </c>
      <c r="F44" s="328">
        <v>78000</v>
      </c>
      <c r="G44" s="383">
        <f t="shared" si="4"/>
        <v>73500</v>
      </c>
      <c r="H44" s="328">
        <f t="shared" si="8"/>
        <v>151500</v>
      </c>
      <c r="I44" s="328">
        <v>78000</v>
      </c>
      <c r="J44" s="383">
        <f t="shared" si="5"/>
        <v>84000</v>
      </c>
      <c r="K44" s="384">
        <f t="shared" si="6"/>
        <v>162000</v>
      </c>
      <c r="M44" s="383">
        <v>42000</v>
      </c>
    </row>
    <row r="45" spans="1:13">
      <c r="A45" s="450"/>
      <c r="B45" s="326" t="s">
        <v>1879</v>
      </c>
      <c r="C45" s="328">
        <v>15600</v>
      </c>
      <c r="D45" s="383">
        <f t="shared" si="7"/>
        <v>14700</v>
      </c>
      <c r="E45" s="328">
        <f t="shared" si="3"/>
        <v>30300</v>
      </c>
      <c r="F45" s="328">
        <v>15600</v>
      </c>
      <c r="G45" s="383">
        <f t="shared" si="4"/>
        <v>14700</v>
      </c>
      <c r="H45" s="328">
        <f t="shared" si="8"/>
        <v>30300</v>
      </c>
      <c r="I45" s="328">
        <v>15600</v>
      </c>
      <c r="J45" s="383">
        <f t="shared" si="5"/>
        <v>16800</v>
      </c>
      <c r="K45" s="384">
        <f t="shared" si="6"/>
        <v>32400</v>
      </c>
      <c r="M45" s="383">
        <v>8400</v>
      </c>
    </row>
    <row r="46" spans="1:13">
      <c r="A46" s="450"/>
      <c r="B46" s="386" t="s">
        <v>959</v>
      </c>
      <c r="C46" s="4"/>
      <c r="D46" s="4"/>
      <c r="E46" s="4"/>
      <c r="F46" s="4"/>
      <c r="G46" s="4"/>
      <c r="H46" s="4"/>
      <c r="I46" s="4"/>
      <c r="J46" s="4"/>
      <c r="K46" s="389"/>
      <c r="M46" s="383"/>
    </row>
    <row r="47" spans="1:13">
      <c r="A47" s="450"/>
      <c r="B47" s="386" t="s">
        <v>1139</v>
      </c>
      <c r="C47" s="328">
        <v>14400</v>
      </c>
      <c r="D47" s="383">
        <f t="shared" si="7"/>
        <v>11550</v>
      </c>
      <c r="E47" s="328">
        <f t="shared" si="3"/>
        <v>25950</v>
      </c>
      <c r="F47" s="328">
        <v>14400</v>
      </c>
      <c r="G47" s="383">
        <f t="shared" si="4"/>
        <v>11550</v>
      </c>
      <c r="H47" s="328">
        <f t="shared" ref="H47:H79" si="9">G47+F47</f>
        <v>25950</v>
      </c>
      <c r="I47" s="328">
        <v>14400</v>
      </c>
      <c r="J47" s="383">
        <f t="shared" si="5"/>
        <v>13200</v>
      </c>
      <c r="K47" s="384">
        <f t="shared" si="6"/>
        <v>27600</v>
      </c>
      <c r="M47" s="383">
        <v>6600</v>
      </c>
    </row>
    <row r="48" spans="1:13">
      <c r="A48" s="450"/>
      <c r="B48" s="386" t="s">
        <v>1140</v>
      </c>
      <c r="C48" s="328">
        <v>15000</v>
      </c>
      <c r="D48" s="383">
        <f t="shared" si="7"/>
        <v>15750</v>
      </c>
      <c r="E48" s="328">
        <f t="shared" si="3"/>
        <v>30750</v>
      </c>
      <c r="F48" s="328">
        <v>15000</v>
      </c>
      <c r="G48" s="383">
        <f t="shared" si="4"/>
        <v>15750</v>
      </c>
      <c r="H48" s="328">
        <f t="shared" si="9"/>
        <v>30750</v>
      </c>
      <c r="I48" s="328">
        <v>15000</v>
      </c>
      <c r="J48" s="383">
        <f t="shared" si="5"/>
        <v>18000</v>
      </c>
      <c r="K48" s="384">
        <f t="shared" si="6"/>
        <v>33000</v>
      </c>
      <c r="M48" s="383">
        <v>9000</v>
      </c>
    </row>
    <row r="49" spans="1:13">
      <c r="A49" s="450"/>
      <c r="B49" s="386" t="s">
        <v>1141</v>
      </c>
      <c r="C49" s="328">
        <v>19200</v>
      </c>
      <c r="D49" s="383">
        <f t="shared" si="7"/>
        <v>18900</v>
      </c>
      <c r="E49" s="328">
        <f t="shared" si="3"/>
        <v>38100</v>
      </c>
      <c r="F49" s="328">
        <v>19200</v>
      </c>
      <c r="G49" s="383">
        <f t="shared" si="4"/>
        <v>18900</v>
      </c>
      <c r="H49" s="328">
        <f t="shared" si="9"/>
        <v>38100</v>
      </c>
      <c r="I49" s="328">
        <v>19200</v>
      </c>
      <c r="J49" s="383">
        <f t="shared" si="5"/>
        <v>21600</v>
      </c>
      <c r="K49" s="384">
        <f t="shared" si="6"/>
        <v>40800</v>
      </c>
      <c r="M49" s="383">
        <v>10800</v>
      </c>
    </row>
    <row r="50" spans="1:13">
      <c r="A50" s="450"/>
      <c r="B50" s="386" t="s">
        <v>1142</v>
      </c>
      <c r="C50" s="328">
        <v>22800</v>
      </c>
      <c r="D50" s="383">
        <f t="shared" si="7"/>
        <v>23100</v>
      </c>
      <c r="E50" s="328">
        <f t="shared" si="3"/>
        <v>45900</v>
      </c>
      <c r="F50" s="328">
        <v>22800</v>
      </c>
      <c r="G50" s="383">
        <f t="shared" si="4"/>
        <v>23100</v>
      </c>
      <c r="H50" s="328">
        <f t="shared" si="9"/>
        <v>45900</v>
      </c>
      <c r="I50" s="328">
        <v>22800</v>
      </c>
      <c r="J50" s="383">
        <f t="shared" si="5"/>
        <v>26400</v>
      </c>
      <c r="K50" s="384">
        <f t="shared" si="6"/>
        <v>49200</v>
      </c>
      <c r="M50" s="383">
        <v>13200</v>
      </c>
    </row>
    <row r="51" spans="1:13">
      <c r="A51" s="450"/>
      <c r="B51" s="326" t="s">
        <v>1880</v>
      </c>
      <c r="C51" s="328">
        <v>12000</v>
      </c>
      <c r="D51" s="383">
        <f t="shared" si="7"/>
        <v>10500</v>
      </c>
      <c r="E51" s="328">
        <f t="shared" si="3"/>
        <v>22500</v>
      </c>
      <c r="F51" s="328">
        <v>12000</v>
      </c>
      <c r="G51" s="383">
        <f t="shared" si="4"/>
        <v>10500</v>
      </c>
      <c r="H51" s="328">
        <f t="shared" si="9"/>
        <v>22500</v>
      </c>
      <c r="I51" s="328">
        <v>12000</v>
      </c>
      <c r="J51" s="383">
        <f t="shared" si="5"/>
        <v>12000</v>
      </c>
      <c r="K51" s="384">
        <f t="shared" si="6"/>
        <v>24000</v>
      </c>
      <c r="M51" s="383">
        <v>6000</v>
      </c>
    </row>
    <row r="52" spans="1:13">
      <c r="A52" s="450"/>
      <c r="B52" s="326" t="s">
        <v>1881</v>
      </c>
      <c r="C52" s="328">
        <v>6000</v>
      </c>
      <c r="D52" s="383">
        <f t="shared" si="7"/>
        <v>5250</v>
      </c>
      <c r="E52" s="328">
        <f t="shared" si="3"/>
        <v>11250</v>
      </c>
      <c r="F52" s="328">
        <v>6000</v>
      </c>
      <c r="G52" s="383">
        <f t="shared" si="4"/>
        <v>5250</v>
      </c>
      <c r="H52" s="328">
        <f t="shared" si="9"/>
        <v>11250</v>
      </c>
      <c r="I52" s="328">
        <v>6000</v>
      </c>
      <c r="J52" s="383">
        <f t="shared" si="5"/>
        <v>6000</v>
      </c>
      <c r="K52" s="384">
        <f t="shared" si="6"/>
        <v>12000</v>
      </c>
      <c r="M52" s="383">
        <v>3000</v>
      </c>
    </row>
    <row r="53" spans="1:13">
      <c r="A53" s="450"/>
      <c r="B53" s="427" t="s">
        <v>1882</v>
      </c>
      <c r="C53" s="429">
        <v>11430</v>
      </c>
      <c r="D53" s="383">
        <f t="shared" si="7"/>
        <v>13370</v>
      </c>
      <c r="E53" s="328">
        <f t="shared" si="3"/>
        <v>24800</v>
      </c>
      <c r="F53" s="429">
        <v>11430</v>
      </c>
      <c r="G53" s="383">
        <f t="shared" si="4"/>
        <v>13370</v>
      </c>
      <c r="H53" s="328">
        <f t="shared" si="9"/>
        <v>24800</v>
      </c>
      <c r="I53" s="429">
        <v>11430</v>
      </c>
      <c r="J53" s="383">
        <f t="shared" si="5"/>
        <v>15280</v>
      </c>
      <c r="K53" s="384">
        <f t="shared" si="6"/>
        <v>26710</v>
      </c>
      <c r="M53" s="390">
        <v>7640</v>
      </c>
    </row>
    <row r="54" spans="1:13">
      <c r="A54" s="450"/>
      <c r="B54" s="427" t="s">
        <v>1883</v>
      </c>
      <c r="C54" s="429">
        <v>5860</v>
      </c>
      <c r="D54" s="429"/>
      <c r="E54" s="328">
        <f t="shared" si="3"/>
        <v>5860</v>
      </c>
      <c r="F54" s="429">
        <v>5860</v>
      </c>
      <c r="G54" s="429"/>
      <c r="H54" s="328">
        <f t="shared" si="9"/>
        <v>5860</v>
      </c>
      <c r="I54" s="429">
        <v>5860</v>
      </c>
      <c r="J54" s="429"/>
      <c r="K54" s="384">
        <f t="shared" si="6"/>
        <v>5860</v>
      </c>
      <c r="M54" s="390">
        <v>3920</v>
      </c>
    </row>
    <row r="55" spans="1:13">
      <c r="A55" s="450"/>
      <c r="B55" s="427" t="s">
        <v>1884</v>
      </c>
      <c r="C55" s="429">
        <v>2423</v>
      </c>
      <c r="D55" s="383">
        <f t="shared" si="7"/>
        <v>2800</v>
      </c>
      <c r="E55" s="328">
        <f t="shared" si="3"/>
        <v>5223</v>
      </c>
      <c r="F55" s="429">
        <v>2423</v>
      </c>
      <c r="G55" s="383">
        <f t="shared" si="4"/>
        <v>2800</v>
      </c>
      <c r="H55" s="328">
        <f t="shared" si="9"/>
        <v>5223</v>
      </c>
      <c r="I55" s="429">
        <v>2423</v>
      </c>
      <c r="J55" s="383">
        <f t="shared" si="5"/>
        <v>3200</v>
      </c>
      <c r="K55" s="384">
        <f t="shared" si="6"/>
        <v>5623</v>
      </c>
      <c r="M55" s="390">
        <v>1600</v>
      </c>
    </row>
    <row r="56" spans="1:13">
      <c r="A56" s="450"/>
      <c r="B56" s="427" t="s">
        <v>1885</v>
      </c>
      <c r="C56" s="429">
        <v>750</v>
      </c>
      <c r="D56" s="383">
        <f t="shared" si="7"/>
        <v>910</v>
      </c>
      <c r="E56" s="328">
        <f t="shared" si="3"/>
        <v>1660</v>
      </c>
      <c r="F56" s="429">
        <v>750</v>
      </c>
      <c r="G56" s="383">
        <f t="shared" si="4"/>
        <v>910</v>
      </c>
      <c r="H56" s="328">
        <f t="shared" si="9"/>
        <v>1660</v>
      </c>
      <c r="I56" s="429">
        <v>750</v>
      </c>
      <c r="J56" s="383">
        <f t="shared" si="5"/>
        <v>1040</v>
      </c>
      <c r="K56" s="384">
        <f t="shared" si="6"/>
        <v>1790</v>
      </c>
      <c r="M56" s="390">
        <v>520</v>
      </c>
    </row>
    <row r="57" spans="1:13">
      <c r="A57" s="450"/>
      <c r="B57" s="427" t="s">
        <v>1886</v>
      </c>
      <c r="C57" s="429">
        <v>144000</v>
      </c>
      <c r="D57" s="383">
        <f t="shared" si="7"/>
        <v>378000</v>
      </c>
      <c r="E57" s="328">
        <f t="shared" si="3"/>
        <v>522000</v>
      </c>
      <c r="F57" s="429">
        <v>144000</v>
      </c>
      <c r="G57" s="383">
        <f t="shared" si="4"/>
        <v>378000</v>
      </c>
      <c r="H57" s="328">
        <f t="shared" si="9"/>
        <v>522000</v>
      </c>
      <c r="I57" s="429">
        <v>144000</v>
      </c>
      <c r="J57" s="383">
        <f t="shared" si="5"/>
        <v>432000</v>
      </c>
      <c r="K57" s="384">
        <f t="shared" si="6"/>
        <v>576000</v>
      </c>
      <c r="M57" s="390">
        <v>216000</v>
      </c>
    </row>
    <row r="58" spans="1:13">
      <c r="A58" s="450"/>
      <c r="B58" s="391" t="s">
        <v>1887</v>
      </c>
      <c r="C58" s="429">
        <v>26050</v>
      </c>
      <c r="D58" s="383">
        <f t="shared" si="7"/>
        <v>30380</v>
      </c>
      <c r="E58" s="328">
        <f t="shared" si="3"/>
        <v>56430</v>
      </c>
      <c r="F58" s="429">
        <v>26050</v>
      </c>
      <c r="G58" s="383">
        <f t="shared" si="4"/>
        <v>30380</v>
      </c>
      <c r="H58" s="328">
        <f t="shared" si="9"/>
        <v>56430</v>
      </c>
      <c r="I58" s="429">
        <v>26050</v>
      </c>
      <c r="J58" s="383">
        <f t="shared" si="5"/>
        <v>34720</v>
      </c>
      <c r="K58" s="384">
        <f t="shared" si="6"/>
        <v>60770</v>
      </c>
      <c r="M58" s="390">
        <v>17360</v>
      </c>
    </row>
    <row r="59" spans="1:13">
      <c r="A59" s="450"/>
      <c r="B59" s="392" t="s">
        <v>1170</v>
      </c>
      <c r="C59" s="429">
        <v>124302</v>
      </c>
      <c r="D59" s="383">
        <f t="shared" si="7"/>
        <v>145040</v>
      </c>
      <c r="E59" s="328">
        <f t="shared" si="3"/>
        <v>269342</v>
      </c>
      <c r="F59" s="429">
        <v>124302</v>
      </c>
      <c r="G59" s="383">
        <f t="shared" si="4"/>
        <v>145040</v>
      </c>
      <c r="H59" s="328">
        <f t="shared" si="9"/>
        <v>269342</v>
      </c>
      <c r="I59" s="429">
        <v>124302</v>
      </c>
      <c r="J59" s="383">
        <f t="shared" si="5"/>
        <v>165760</v>
      </c>
      <c r="K59" s="384">
        <f t="shared" si="6"/>
        <v>290062</v>
      </c>
      <c r="M59" s="390">
        <v>82880</v>
      </c>
    </row>
    <row r="60" spans="1:13">
      <c r="A60" s="450"/>
      <c r="B60" s="433" t="s">
        <v>1888</v>
      </c>
      <c r="C60" s="439">
        <v>1376425</v>
      </c>
      <c r="D60" s="383">
        <f t="shared" si="7"/>
        <v>3613050</v>
      </c>
      <c r="E60" s="328">
        <f t="shared" si="3"/>
        <v>4989475</v>
      </c>
      <c r="F60" s="439">
        <v>1376425</v>
      </c>
      <c r="G60" s="383">
        <f t="shared" si="4"/>
        <v>3613050</v>
      </c>
      <c r="H60" s="328">
        <f t="shared" si="9"/>
        <v>4989475</v>
      </c>
      <c r="I60" s="439">
        <v>1376425</v>
      </c>
      <c r="J60" s="383">
        <f t="shared" si="5"/>
        <v>4129200</v>
      </c>
      <c r="K60" s="384">
        <f t="shared" si="6"/>
        <v>5505625</v>
      </c>
      <c r="M60" s="393">
        <v>2064600</v>
      </c>
    </row>
    <row r="61" spans="1:13">
      <c r="A61" s="450"/>
      <c r="B61" s="427" t="s">
        <v>1889</v>
      </c>
      <c r="C61" s="429">
        <v>2620</v>
      </c>
      <c r="D61" s="383">
        <f t="shared" si="7"/>
        <v>3080</v>
      </c>
      <c r="E61" s="328">
        <f t="shared" si="3"/>
        <v>5700</v>
      </c>
      <c r="F61" s="429">
        <v>2620</v>
      </c>
      <c r="G61" s="383">
        <f t="shared" si="4"/>
        <v>3080</v>
      </c>
      <c r="H61" s="328">
        <f t="shared" si="9"/>
        <v>5700</v>
      </c>
      <c r="I61" s="429">
        <v>2620</v>
      </c>
      <c r="J61" s="383">
        <f t="shared" si="5"/>
        <v>3520</v>
      </c>
      <c r="K61" s="384">
        <f t="shared" si="6"/>
        <v>6140</v>
      </c>
      <c r="M61" s="390">
        <v>1760</v>
      </c>
    </row>
    <row r="62" spans="1:13">
      <c r="A62" s="450"/>
      <c r="B62" s="427" t="s">
        <v>1890</v>
      </c>
      <c r="C62" s="429">
        <v>13865</v>
      </c>
      <c r="D62" s="383">
        <f t="shared" si="7"/>
        <v>16170</v>
      </c>
      <c r="E62" s="328">
        <f t="shared" si="3"/>
        <v>30035</v>
      </c>
      <c r="F62" s="429">
        <v>13865</v>
      </c>
      <c r="G62" s="383">
        <f t="shared" si="4"/>
        <v>16170</v>
      </c>
      <c r="H62" s="328">
        <f t="shared" si="9"/>
        <v>30035</v>
      </c>
      <c r="I62" s="429">
        <v>13865</v>
      </c>
      <c r="J62" s="383">
        <f t="shared" si="5"/>
        <v>18480</v>
      </c>
      <c r="K62" s="384">
        <f t="shared" si="6"/>
        <v>32345</v>
      </c>
      <c r="M62" s="390">
        <v>9240</v>
      </c>
    </row>
    <row r="63" spans="1:13">
      <c r="A63" s="450"/>
      <c r="B63" s="427" t="s">
        <v>1891</v>
      </c>
      <c r="C63" s="429">
        <v>18075</v>
      </c>
      <c r="D63" s="383">
        <f t="shared" si="7"/>
        <v>21070</v>
      </c>
      <c r="E63" s="328">
        <f t="shared" si="3"/>
        <v>39145</v>
      </c>
      <c r="F63" s="429">
        <v>18075</v>
      </c>
      <c r="G63" s="383">
        <f t="shared" si="4"/>
        <v>21070</v>
      </c>
      <c r="H63" s="328">
        <f t="shared" si="9"/>
        <v>39145</v>
      </c>
      <c r="I63" s="429">
        <v>18075</v>
      </c>
      <c r="J63" s="383">
        <f t="shared" si="5"/>
        <v>24080</v>
      </c>
      <c r="K63" s="384">
        <f t="shared" si="6"/>
        <v>42155</v>
      </c>
      <c r="M63" s="390">
        <v>12040</v>
      </c>
    </row>
    <row r="64" spans="1:13">
      <c r="A64" s="450"/>
      <c r="B64" s="427" t="s">
        <v>1892</v>
      </c>
      <c r="C64" s="429">
        <v>3795</v>
      </c>
      <c r="D64" s="383">
        <f t="shared" si="7"/>
        <v>4410</v>
      </c>
      <c r="E64" s="328">
        <f t="shared" si="3"/>
        <v>8205</v>
      </c>
      <c r="F64" s="429">
        <v>3795</v>
      </c>
      <c r="G64" s="383">
        <f t="shared" si="4"/>
        <v>4410</v>
      </c>
      <c r="H64" s="328">
        <f t="shared" si="9"/>
        <v>8205</v>
      </c>
      <c r="I64" s="429">
        <v>3795</v>
      </c>
      <c r="J64" s="383">
        <f t="shared" si="5"/>
        <v>5040</v>
      </c>
      <c r="K64" s="384">
        <f t="shared" si="6"/>
        <v>8835</v>
      </c>
      <c r="M64" s="390">
        <v>2520</v>
      </c>
    </row>
    <row r="65" spans="1:13">
      <c r="A65" s="450"/>
      <c r="B65" s="427" t="s">
        <v>1893</v>
      </c>
      <c r="C65" s="429">
        <v>1958</v>
      </c>
      <c r="D65" s="383">
        <f t="shared" si="7"/>
        <v>2310</v>
      </c>
      <c r="E65" s="328">
        <f t="shared" si="3"/>
        <v>4268</v>
      </c>
      <c r="F65" s="429">
        <v>1958</v>
      </c>
      <c r="G65" s="383">
        <f t="shared" si="4"/>
        <v>2310</v>
      </c>
      <c r="H65" s="328">
        <f t="shared" si="9"/>
        <v>4268</v>
      </c>
      <c r="I65" s="429">
        <v>1958</v>
      </c>
      <c r="J65" s="383">
        <f t="shared" si="5"/>
        <v>2640</v>
      </c>
      <c r="K65" s="384">
        <f t="shared" si="6"/>
        <v>4598</v>
      </c>
      <c r="M65" s="395">
        <v>1320</v>
      </c>
    </row>
    <row r="66" spans="1:13">
      <c r="A66" s="450"/>
      <c r="B66" s="427" t="s">
        <v>1894</v>
      </c>
      <c r="C66" s="397">
        <v>1958</v>
      </c>
      <c r="D66" s="383">
        <f t="shared" si="7"/>
        <v>2310</v>
      </c>
      <c r="E66" s="328">
        <f t="shared" si="3"/>
        <v>4268</v>
      </c>
      <c r="F66" s="397">
        <v>1958</v>
      </c>
      <c r="G66" s="383">
        <f t="shared" si="4"/>
        <v>2310</v>
      </c>
      <c r="H66" s="328">
        <f t="shared" si="9"/>
        <v>4268</v>
      </c>
      <c r="I66" s="397">
        <v>1958</v>
      </c>
      <c r="J66" s="383">
        <f t="shared" si="5"/>
        <v>2640</v>
      </c>
      <c r="K66" s="384">
        <f t="shared" si="6"/>
        <v>4598</v>
      </c>
      <c r="M66" s="395">
        <v>1320</v>
      </c>
    </row>
    <row r="67" spans="1:13">
      <c r="A67" s="450"/>
      <c r="B67" s="385" t="s">
        <v>1895</v>
      </c>
      <c r="C67" s="328">
        <v>3600</v>
      </c>
      <c r="D67" s="383">
        <f t="shared" si="7"/>
        <v>4200</v>
      </c>
      <c r="E67" s="328">
        <f t="shared" si="3"/>
        <v>7800</v>
      </c>
      <c r="F67" s="328">
        <v>3600</v>
      </c>
      <c r="G67" s="383">
        <f t="shared" si="4"/>
        <v>4200</v>
      </c>
      <c r="H67" s="328">
        <f t="shared" si="9"/>
        <v>7800</v>
      </c>
      <c r="I67" s="328">
        <v>3600</v>
      </c>
      <c r="J67" s="383">
        <f t="shared" si="5"/>
        <v>4800</v>
      </c>
      <c r="K67" s="384">
        <f t="shared" si="6"/>
        <v>8400</v>
      </c>
      <c r="M67" s="396">
        <v>2400</v>
      </c>
    </row>
    <row r="68" spans="1:13">
      <c r="A68" s="450"/>
      <c r="B68" s="385" t="s">
        <v>1896</v>
      </c>
      <c r="C68" s="328">
        <v>3600</v>
      </c>
      <c r="D68" s="383">
        <f t="shared" si="7"/>
        <v>4200</v>
      </c>
      <c r="E68" s="328">
        <f t="shared" si="3"/>
        <v>7800</v>
      </c>
      <c r="F68" s="328">
        <v>3600</v>
      </c>
      <c r="G68" s="383">
        <f t="shared" si="4"/>
        <v>4200</v>
      </c>
      <c r="H68" s="328">
        <f t="shared" si="9"/>
        <v>7800</v>
      </c>
      <c r="I68" s="328">
        <v>3600</v>
      </c>
      <c r="J68" s="383">
        <f t="shared" si="5"/>
        <v>4800</v>
      </c>
      <c r="K68" s="384">
        <f t="shared" si="6"/>
        <v>8400</v>
      </c>
      <c r="M68" s="396">
        <v>2400</v>
      </c>
    </row>
    <row r="69" spans="1:13">
      <c r="A69" s="450"/>
      <c r="B69" s="385" t="s">
        <v>1897</v>
      </c>
      <c r="C69" s="328">
        <v>3600</v>
      </c>
      <c r="D69" s="383">
        <f t="shared" si="7"/>
        <v>4200</v>
      </c>
      <c r="E69" s="328">
        <f t="shared" si="3"/>
        <v>7800</v>
      </c>
      <c r="F69" s="328">
        <v>3600</v>
      </c>
      <c r="G69" s="383">
        <f t="shared" si="4"/>
        <v>4200</v>
      </c>
      <c r="H69" s="328">
        <f t="shared" si="9"/>
        <v>7800</v>
      </c>
      <c r="I69" s="328">
        <v>3600</v>
      </c>
      <c r="J69" s="383">
        <f t="shared" si="5"/>
        <v>4800</v>
      </c>
      <c r="K69" s="384">
        <f t="shared" si="6"/>
        <v>8400</v>
      </c>
      <c r="M69" s="396">
        <v>2400</v>
      </c>
    </row>
    <row r="70" spans="1:13">
      <c r="A70" s="450"/>
      <c r="B70" s="385" t="s">
        <v>1898</v>
      </c>
      <c r="C70" s="328">
        <v>3600</v>
      </c>
      <c r="D70" s="383">
        <f t="shared" si="7"/>
        <v>4200</v>
      </c>
      <c r="E70" s="328">
        <f t="shared" si="3"/>
        <v>7800</v>
      </c>
      <c r="F70" s="328">
        <v>3600</v>
      </c>
      <c r="G70" s="383">
        <f t="shared" si="4"/>
        <v>4200</v>
      </c>
      <c r="H70" s="328">
        <f t="shared" si="9"/>
        <v>7800</v>
      </c>
      <c r="I70" s="328">
        <v>3600</v>
      </c>
      <c r="J70" s="383">
        <f t="shared" si="5"/>
        <v>4800</v>
      </c>
      <c r="K70" s="384">
        <f t="shared" si="6"/>
        <v>8400</v>
      </c>
      <c r="M70" s="396">
        <v>2400</v>
      </c>
    </row>
    <row r="71" spans="1:13">
      <c r="A71" s="450"/>
      <c r="B71" s="326" t="s">
        <v>1899</v>
      </c>
      <c r="C71" s="328">
        <v>3600</v>
      </c>
      <c r="D71" s="383">
        <f t="shared" si="7"/>
        <v>4200</v>
      </c>
      <c r="E71" s="328">
        <f t="shared" si="3"/>
        <v>7800</v>
      </c>
      <c r="F71" s="328">
        <v>3600</v>
      </c>
      <c r="G71" s="383">
        <f t="shared" si="4"/>
        <v>4200</v>
      </c>
      <c r="H71" s="328">
        <f t="shared" si="9"/>
        <v>7800</v>
      </c>
      <c r="I71" s="328">
        <v>3600</v>
      </c>
      <c r="J71" s="383">
        <f t="shared" si="5"/>
        <v>4800</v>
      </c>
      <c r="K71" s="384">
        <f t="shared" si="6"/>
        <v>8400</v>
      </c>
      <c r="M71" s="396">
        <v>2400</v>
      </c>
    </row>
    <row r="72" spans="1:13">
      <c r="A72" s="450"/>
      <c r="B72" s="326" t="s">
        <v>1900</v>
      </c>
      <c r="C72" s="328">
        <v>12000</v>
      </c>
      <c r="D72" s="383">
        <f t="shared" si="7"/>
        <v>10500</v>
      </c>
      <c r="E72" s="328">
        <f t="shared" si="3"/>
        <v>22500</v>
      </c>
      <c r="F72" s="328">
        <v>12000</v>
      </c>
      <c r="G72" s="383">
        <f t="shared" si="4"/>
        <v>10500</v>
      </c>
      <c r="H72" s="328">
        <f t="shared" si="9"/>
        <v>22500</v>
      </c>
      <c r="I72" s="328">
        <v>12000</v>
      </c>
      <c r="J72" s="383">
        <f t="shared" si="5"/>
        <v>12000</v>
      </c>
      <c r="K72" s="384">
        <f t="shared" si="6"/>
        <v>24000</v>
      </c>
      <c r="M72" s="396">
        <v>6000</v>
      </c>
    </row>
    <row r="73" spans="1:13">
      <c r="A73" s="450"/>
      <c r="B73" s="326" t="s">
        <v>1901</v>
      </c>
      <c r="C73" s="328">
        <v>3600</v>
      </c>
      <c r="D73" s="383">
        <f t="shared" si="7"/>
        <v>4200</v>
      </c>
      <c r="E73" s="328">
        <f t="shared" si="3"/>
        <v>7800</v>
      </c>
      <c r="F73" s="328">
        <v>3600</v>
      </c>
      <c r="G73" s="383">
        <f t="shared" si="4"/>
        <v>4200</v>
      </c>
      <c r="H73" s="328">
        <f t="shared" si="9"/>
        <v>7800</v>
      </c>
      <c r="I73" s="328">
        <v>3600</v>
      </c>
      <c r="J73" s="383">
        <f t="shared" si="5"/>
        <v>4800</v>
      </c>
      <c r="K73" s="384">
        <f t="shared" si="6"/>
        <v>8400</v>
      </c>
      <c r="M73" s="396">
        <v>2400</v>
      </c>
    </row>
    <row r="74" spans="1:13">
      <c r="A74" s="450"/>
      <c r="B74" s="326" t="s">
        <v>172</v>
      </c>
      <c r="C74" s="328">
        <v>4800</v>
      </c>
      <c r="D74" s="383">
        <f t="shared" si="7"/>
        <v>12600</v>
      </c>
      <c r="E74" s="328">
        <f t="shared" si="3"/>
        <v>17400</v>
      </c>
      <c r="F74" s="328">
        <v>4800</v>
      </c>
      <c r="G74" s="383">
        <f t="shared" si="4"/>
        <v>12600</v>
      </c>
      <c r="H74" s="328">
        <f t="shared" si="9"/>
        <v>17400</v>
      </c>
      <c r="I74" s="328">
        <v>4800</v>
      </c>
      <c r="J74" s="383">
        <f t="shared" si="5"/>
        <v>14400</v>
      </c>
      <c r="K74" s="384">
        <f t="shared" si="6"/>
        <v>19200</v>
      </c>
      <c r="M74" s="396">
        <v>7200</v>
      </c>
    </row>
    <row r="75" spans="1:13">
      <c r="A75" s="450"/>
      <c r="B75" s="399" t="s">
        <v>1165</v>
      </c>
      <c r="C75" s="328">
        <v>19800</v>
      </c>
      <c r="D75" s="383">
        <f t="shared" si="7"/>
        <v>17850</v>
      </c>
      <c r="E75" s="328">
        <f t="shared" si="3"/>
        <v>37650</v>
      </c>
      <c r="F75" s="328">
        <v>19800</v>
      </c>
      <c r="G75" s="383">
        <f t="shared" si="4"/>
        <v>17850</v>
      </c>
      <c r="H75" s="328">
        <f t="shared" si="9"/>
        <v>37650</v>
      </c>
      <c r="I75" s="328">
        <v>19800</v>
      </c>
      <c r="J75" s="383">
        <f t="shared" si="5"/>
        <v>20400</v>
      </c>
      <c r="K75" s="384">
        <f t="shared" si="6"/>
        <v>40200</v>
      </c>
      <c r="M75" s="396">
        <v>10200</v>
      </c>
    </row>
    <row r="76" spans="1:13">
      <c r="A76" s="537"/>
      <c r="B76" s="333" t="s">
        <v>1902</v>
      </c>
      <c r="C76" s="534">
        <v>9600</v>
      </c>
      <c r="D76" s="535">
        <f t="shared" si="7"/>
        <v>14700</v>
      </c>
      <c r="E76" s="534">
        <f t="shared" si="3"/>
        <v>24300</v>
      </c>
      <c r="F76" s="534">
        <v>9600</v>
      </c>
      <c r="G76" s="535">
        <f t="shared" si="4"/>
        <v>14700</v>
      </c>
      <c r="H76" s="534">
        <f t="shared" si="9"/>
        <v>24300</v>
      </c>
      <c r="I76" s="534">
        <v>9600</v>
      </c>
      <c r="J76" s="535">
        <f t="shared" si="5"/>
        <v>16800</v>
      </c>
      <c r="K76" s="536">
        <f t="shared" si="6"/>
        <v>26400</v>
      </c>
      <c r="M76" s="396">
        <v>8400</v>
      </c>
    </row>
    <row r="77" spans="1:13">
      <c r="A77" s="450"/>
      <c r="B77" s="326" t="s">
        <v>1903</v>
      </c>
      <c r="C77" s="328">
        <v>4800</v>
      </c>
      <c r="D77" s="383">
        <f t="shared" si="7"/>
        <v>12600</v>
      </c>
      <c r="E77" s="328">
        <f t="shared" si="3"/>
        <v>17400</v>
      </c>
      <c r="F77" s="328">
        <v>4800</v>
      </c>
      <c r="G77" s="383">
        <f t="shared" si="4"/>
        <v>12600</v>
      </c>
      <c r="H77" s="328">
        <f t="shared" si="9"/>
        <v>17400</v>
      </c>
      <c r="I77" s="328">
        <v>4800</v>
      </c>
      <c r="J77" s="383">
        <f t="shared" si="5"/>
        <v>14400</v>
      </c>
      <c r="K77" s="384">
        <f t="shared" si="6"/>
        <v>19200</v>
      </c>
      <c r="M77" s="396">
        <v>7200</v>
      </c>
    </row>
    <row r="78" spans="1:13">
      <c r="A78" s="450"/>
      <c r="B78" s="326" t="s">
        <v>2085</v>
      </c>
      <c r="C78" s="328">
        <v>4800</v>
      </c>
      <c r="D78" s="396">
        <f t="shared" ref="D78" si="10">E78-C78</f>
        <v>7200</v>
      </c>
      <c r="E78" s="397">
        <v>12000</v>
      </c>
      <c r="F78" s="328">
        <v>4800</v>
      </c>
      <c r="G78" s="396">
        <f>H78-F78</f>
        <v>7200</v>
      </c>
      <c r="H78" s="397">
        <v>12000</v>
      </c>
      <c r="I78" s="328">
        <v>4800</v>
      </c>
      <c r="J78" s="396">
        <f>K78-I78</f>
        <v>7200</v>
      </c>
      <c r="K78" s="398">
        <v>12000</v>
      </c>
      <c r="M78" s="396"/>
    </row>
    <row r="79" spans="1:13">
      <c r="A79" s="450"/>
      <c r="B79" s="326" t="s">
        <v>1904</v>
      </c>
      <c r="C79" s="328">
        <v>4800</v>
      </c>
      <c r="D79" s="383">
        <f t="shared" si="7"/>
        <v>12600</v>
      </c>
      <c r="E79" s="328">
        <f t="shared" si="3"/>
        <v>17400</v>
      </c>
      <c r="F79" s="328">
        <v>4800</v>
      </c>
      <c r="G79" s="383">
        <f t="shared" si="4"/>
        <v>12600</v>
      </c>
      <c r="H79" s="328">
        <f t="shared" si="9"/>
        <v>17400</v>
      </c>
      <c r="I79" s="328">
        <v>4800</v>
      </c>
      <c r="J79" s="383">
        <f t="shared" si="5"/>
        <v>14400</v>
      </c>
      <c r="K79" s="384">
        <f t="shared" si="6"/>
        <v>19200</v>
      </c>
      <c r="M79" s="396">
        <v>7200</v>
      </c>
    </row>
    <row r="80" spans="1:13">
      <c r="A80" s="450"/>
      <c r="B80" s="427" t="s">
        <v>1905</v>
      </c>
      <c r="C80" s="397">
        <v>181527</v>
      </c>
      <c r="D80" s="383">
        <f t="shared" si="7"/>
        <v>476490</v>
      </c>
      <c r="E80" s="437">
        <f>D80+C80</f>
        <v>658017</v>
      </c>
      <c r="F80" s="397">
        <v>181527</v>
      </c>
      <c r="G80" s="383">
        <f t="shared" si="4"/>
        <v>476490</v>
      </c>
      <c r="H80" s="437">
        <f>G80+F80</f>
        <v>658017</v>
      </c>
      <c r="I80" s="397">
        <v>181527</v>
      </c>
      <c r="J80" s="383">
        <f t="shared" si="5"/>
        <v>544560</v>
      </c>
      <c r="K80" s="384">
        <f t="shared" si="6"/>
        <v>726087</v>
      </c>
      <c r="M80" s="390">
        <v>272280</v>
      </c>
    </row>
    <row r="81" spans="1:13">
      <c r="A81" s="450"/>
      <c r="B81" s="427" t="s">
        <v>1906</v>
      </c>
      <c r="C81" s="429">
        <v>9445</v>
      </c>
      <c r="D81" s="383">
        <f t="shared" si="7"/>
        <v>10990</v>
      </c>
      <c r="E81" s="431">
        <f>C81+D81</f>
        <v>20435</v>
      </c>
      <c r="F81" s="429">
        <v>9445</v>
      </c>
      <c r="G81" s="383">
        <f t="shared" si="4"/>
        <v>10990</v>
      </c>
      <c r="H81" s="431">
        <f>F81+G81</f>
        <v>20435</v>
      </c>
      <c r="I81" s="429">
        <v>9445</v>
      </c>
      <c r="J81" s="383">
        <f t="shared" si="5"/>
        <v>12560</v>
      </c>
      <c r="K81" s="384">
        <f t="shared" si="6"/>
        <v>22005</v>
      </c>
      <c r="M81" s="390">
        <v>6280</v>
      </c>
    </row>
    <row r="82" spans="1:13">
      <c r="A82" s="450"/>
      <c r="B82" s="427" t="s">
        <v>1907</v>
      </c>
      <c r="C82" s="429">
        <v>3140</v>
      </c>
      <c r="D82" s="383">
        <f t="shared" si="7"/>
        <v>3640</v>
      </c>
      <c r="E82" s="431">
        <f>C82+D82</f>
        <v>6780</v>
      </c>
      <c r="F82" s="429">
        <v>3140</v>
      </c>
      <c r="G82" s="383">
        <f t="shared" si="4"/>
        <v>3640</v>
      </c>
      <c r="H82" s="431">
        <f>F82+G82</f>
        <v>6780</v>
      </c>
      <c r="I82" s="429">
        <v>3140</v>
      </c>
      <c r="J82" s="383">
        <f t="shared" si="5"/>
        <v>4160</v>
      </c>
      <c r="K82" s="384">
        <f t="shared" si="6"/>
        <v>7300</v>
      </c>
      <c r="M82" s="390">
        <v>2080</v>
      </c>
    </row>
    <row r="83" spans="1:13">
      <c r="A83" s="450"/>
      <c r="B83" s="445" t="s">
        <v>1908</v>
      </c>
      <c r="C83" s="429">
        <v>38843</v>
      </c>
      <c r="D83" s="383">
        <f t="shared" si="7"/>
        <v>45290</v>
      </c>
      <c r="E83" s="431">
        <f>C83+D83</f>
        <v>84133</v>
      </c>
      <c r="F83" s="429">
        <v>38843</v>
      </c>
      <c r="G83" s="383">
        <f t="shared" si="4"/>
        <v>45290</v>
      </c>
      <c r="H83" s="431">
        <f>F83+G83</f>
        <v>84133</v>
      </c>
      <c r="I83" s="429">
        <v>38843</v>
      </c>
      <c r="J83" s="383">
        <f t="shared" si="5"/>
        <v>51760</v>
      </c>
      <c r="K83" s="384">
        <f t="shared" si="6"/>
        <v>90603</v>
      </c>
      <c r="M83" s="390">
        <v>25880</v>
      </c>
    </row>
    <row r="84" spans="1:13">
      <c r="A84" s="450"/>
      <c r="B84" s="427" t="s">
        <v>1909</v>
      </c>
      <c r="C84" s="429">
        <v>19313</v>
      </c>
      <c r="D84" s="383">
        <f t="shared" si="7"/>
        <v>22540</v>
      </c>
      <c r="E84" s="431">
        <f>C84+D84</f>
        <v>41853</v>
      </c>
      <c r="F84" s="429">
        <v>19313</v>
      </c>
      <c r="G84" s="383">
        <f t="shared" si="4"/>
        <v>22540</v>
      </c>
      <c r="H84" s="431">
        <f>F84+G84</f>
        <v>41853</v>
      </c>
      <c r="I84" s="429">
        <v>19313</v>
      </c>
      <c r="J84" s="383">
        <f t="shared" si="5"/>
        <v>25760</v>
      </c>
      <c r="K84" s="384">
        <f t="shared" si="6"/>
        <v>45073</v>
      </c>
      <c r="M84" s="390">
        <v>12880</v>
      </c>
    </row>
    <row r="85" spans="1:13">
      <c r="A85" s="450"/>
      <c r="B85" s="427" t="s">
        <v>1910</v>
      </c>
      <c r="C85" s="429">
        <v>144000</v>
      </c>
      <c r="D85" s="383">
        <f t="shared" si="7"/>
        <v>378000</v>
      </c>
      <c r="E85" s="431">
        <f t="shared" ref="E85:E110" si="11">C85+D85</f>
        <v>522000</v>
      </c>
      <c r="F85" s="429">
        <v>144000</v>
      </c>
      <c r="G85" s="383">
        <f t="shared" si="4"/>
        <v>378000</v>
      </c>
      <c r="H85" s="431">
        <f t="shared" ref="H85:H102" si="12">F85+G85</f>
        <v>522000</v>
      </c>
      <c r="I85" s="429">
        <v>144000</v>
      </c>
      <c r="J85" s="383">
        <f t="shared" si="5"/>
        <v>432000</v>
      </c>
      <c r="K85" s="384">
        <f t="shared" si="6"/>
        <v>576000</v>
      </c>
      <c r="M85" s="390">
        <v>216000</v>
      </c>
    </row>
    <row r="86" spans="1:13">
      <c r="A86" s="450"/>
      <c r="B86" s="427" t="s">
        <v>1911</v>
      </c>
      <c r="C86" s="429">
        <v>144000</v>
      </c>
      <c r="D86" s="383">
        <f t="shared" si="7"/>
        <v>378000</v>
      </c>
      <c r="E86" s="431">
        <f t="shared" si="11"/>
        <v>522000</v>
      </c>
      <c r="F86" s="429">
        <v>144000</v>
      </c>
      <c r="G86" s="383">
        <f t="shared" si="4"/>
        <v>378000</v>
      </c>
      <c r="H86" s="431">
        <f t="shared" si="12"/>
        <v>522000</v>
      </c>
      <c r="I86" s="429">
        <v>144000</v>
      </c>
      <c r="J86" s="383">
        <f t="shared" si="5"/>
        <v>432000</v>
      </c>
      <c r="K86" s="384">
        <f t="shared" si="6"/>
        <v>576000</v>
      </c>
      <c r="M86" s="390">
        <v>216000</v>
      </c>
    </row>
    <row r="87" spans="1:13">
      <c r="A87" s="450"/>
      <c r="B87" s="427" t="s">
        <v>1912</v>
      </c>
      <c r="C87" s="429">
        <v>5265</v>
      </c>
      <c r="D87" s="383">
        <f t="shared" si="7"/>
        <v>6160</v>
      </c>
      <c r="E87" s="431">
        <f t="shared" si="11"/>
        <v>11425</v>
      </c>
      <c r="F87" s="429">
        <v>5265</v>
      </c>
      <c r="G87" s="383">
        <f t="shared" si="4"/>
        <v>6160</v>
      </c>
      <c r="H87" s="431">
        <f t="shared" si="12"/>
        <v>11425</v>
      </c>
      <c r="I87" s="429">
        <v>5265</v>
      </c>
      <c r="J87" s="383">
        <f t="shared" si="5"/>
        <v>7040</v>
      </c>
      <c r="K87" s="384">
        <f t="shared" si="6"/>
        <v>12305</v>
      </c>
      <c r="M87" s="394">
        <v>3520</v>
      </c>
    </row>
    <row r="88" spans="1:13">
      <c r="A88" s="450"/>
      <c r="B88" s="427" t="s">
        <v>1913</v>
      </c>
      <c r="C88" s="429">
        <v>11210</v>
      </c>
      <c r="D88" s="383">
        <f t="shared" si="7"/>
        <v>13090</v>
      </c>
      <c r="E88" s="431">
        <f t="shared" si="11"/>
        <v>24300</v>
      </c>
      <c r="F88" s="429">
        <v>11210</v>
      </c>
      <c r="G88" s="383">
        <f t="shared" si="4"/>
        <v>13090</v>
      </c>
      <c r="H88" s="431">
        <f t="shared" si="12"/>
        <v>24300</v>
      </c>
      <c r="I88" s="429">
        <v>11210</v>
      </c>
      <c r="J88" s="383">
        <f t="shared" si="5"/>
        <v>14960</v>
      </c>
      <c r="K88" s="384">
        <f t="shared" si="6"/>
        <v>26170</v>
      </c>
      <c r="M88" s="390">
        <v>7480</v>
      </c>
    </row>
    <row r="89" spans="1:13">
      <c r="A89" s="450"/>
      <c r="B89" s="427" t="s">
        <v>1914</v>
      </c>
      <c r="C89" s="429">
        <v>3667</v>
      </c>
      <c r="D89" s="383">
        <f t="shared" si="7"/>
        <v>4270</v>
      </c>
      <c r="E89" s="431">
        <f t="shared" si="11"/>
        <v>7937</v>
      </c>
      <c r="F89" s="429">
        <v>3667</v>
      </c>
      <c r="G89" s="383">
        <f t="shared" si="4"/>
        <v>4270</v>
      </c>
      <c r="H89" s="431">
        <f t="shared" si="12"/>
        <v>7937</v>
      </c>
      <c r="I89" s="429">
        <v>3667</v>
      </c>
      <c r="J89" s="383">
        <f t="shared" si="5"/>
        <v>4880</v>
      </c>
      <c r="K89" s="384">
        <f t="shared" si="6"/>
        <v>8547</v>
      </c>
      <c r="M89" s="390">
        <v>2440</v>
      </c>
    </row>
    <row r="90" spans="1:13">
      <c r="A90" s="450"/>
      <c r="B90" s="427" t="s">
        <v>1915</v>
      </c>
      <c r="C90" s="429">
        <v>10516</v>
      </c>
      <c r="D90" s="383">
        <f t="shared" si="7"/>
        <v>12250</v>
      </c>
      <c r="E90" s="431">
        <f t="shared" si="11"/>
        <v>22766</v>
      </c>
      <c r="F90" s="429">
        <v>10516</v>
      </c>
      <c r="G90" s="383">
        <f t="shared" si="4"/>
        <v>12250</v>
      </c>
      <c r="H90" s="431">
        <f t="shared" si="12"/>
        <v>22766</v>
      </c>
      <c r="I90" s="429">
        <v>10516</v>
      </c>
      <c r="J90" s="383">
        <f t="shared" si="5"/>
        <v>14000</v>
      </c>
      <c r="K90" s="384">
        <f t="shared" si="6"/>
        <v>24516</v>
      </c>
      <c r="M90" s="390">
        <v>7000</v>
      </c>
    </row>
    <row r="91" spans="1:13">
      <c r="A91" s="450"/>
      <c r="B91" s="400" t="s">
        <v>1916</v>
      </c>
      <c r="C91" s="328">
        <v>12000</v>
      </c>
      <c r="D91" s="383">
        <f t="shared" si="7"/>
        <v>31500</v>
      </c>
      <c r="E91" s="431">
        <f t="shared" si="11"/>
        <v>43500</v>
      </c>
      <c r="F91" s="328">
        <v>12000</v>
      </c>
      <c r="G91" s="383">
        <f t="shared" si="4"/>
        <v>31500</v>
      </c>
      <c r="H91" s="431">
        <f t="shared" si="12"/>
        <v>43500</v>
      </c>
      <c r="I91" s="328">
        <v>12000</v>
      </c>
      <c r="J91" s="383">
        <f t="shared" si="5"/>
        <v>36000</v>
      </c>
      <c r="K91" s="384">
        <f t="shared" si="6"/>
        <v>48000</v>
      </c>
      <c r="M91" s="383">
        <v>18000</v>
      </c>
    </row>
    <row r="92" spans="1:13">
      <c r="A92" s="450"/>
      <c r="B92" s="326" t="s">
        <v>1917</v>
      </c>
      <c r="C92" s="328">
        <v>9000</v>
      </c>
      <c r="D92" s="383">
        <f t="shared" si="7"/>
        <v>15750</v>
      </c>
      <c r="E92" s="431">
        <f t="shared" si="11"/>
        <v>24750</v>
      </c>
      <c r="F92" s="328">
        <v>9000</v>
      </c>
      <c r="G92" s="383">
        <f t="shared" si="4"/>
        <v>15750</v>
      </c>
      <c r="H92" s="431">
        <f t="shared" si="12"/>
        <v>24750</v>
      </c>
      <c r="I92" s="328">
        <v>9000</v>
      </c>
      <c r="J92" s="383">
        <f t="shared" si="5"/>
        <v>18000</v>
      </c>
      <c r="K92" s="384">
        <f t="shared" si="6"/>
        <v>27000</v>
      </c>
      <c r="M92" s="383">
        <v>9000</v>
      </c>
    </row>
    <row r="93" spans="1:13">
      <c r="A93" s="450"/>
      <c r="B93" s="326" t="s">
        <v>1918</v>
      </c>
      <c r="C93" s="328">
        <v>19200</v>
      </c>
      <c r="D93" s="383">
        <f t="shared" si="7"/>
        <v>18900</v>
      </c>
      <c r="E93" s="431">
        <f t="shared" si="11"/>
        <v>38100</v>
      </c>
      <c r="F93" s="328">
        <v>19200</v>
      </c>
      <c r="G93" s="383">
        <f t="shared" ref="G93:G110" si="13">M93*175%</f>
        <v>18900</v>
      </c>
      <c r="H93" s="431">
        <f t="shared" si="12"/>
        <v>38100</v>
      </c>
      <c r="I93" s="328">
        <v>19200</v>
      </c>
      <c r="J93" s="383">
        <f t="shared" ref="J93:J110" si="14">M93*200%</f>
        <v>21600</v>
      </c>
      <c r="K93" s="384">
        <f t="shared" ref="K93:K110" si="15">SUM(I93:J93)</f>
        <v>40800</v>
      </c>
      <c r="M93" s="383">
        <v>10800</v>
      </c>
    </row>
    <row r="94" spans="1:13">
      <c r="A94" s="450"/>
      <c r="B94" s="326" t="s">
        <v>1919</v>
      </c>
      <c r="C94" s="328">
        <v>54000</v>
      </c>
      <c r="D94" s="383">
        <f t="shared" ref="D94:D102" si="16">M94*175%</f>
        <v>52500</v>
      </c>
      <c r="E94" s="431">
        <f t="shared" si="11"/>
        <v>106500</v>
      </c>
      <c r="F94" s="328">
        <v>54000</v>
      </c>
      <c r="G94" s="383">
        <f t="shared" si="13"/>
        <v>52500</v>
      </c>
      <c r="H94" s="431">
        <f t="shared" si="12"/>
        <v>106500</v>
      </c>
      <c r="I94" s="328">
        <v>54000</v>
      </c>
      <c r="J94" s="383">
        <f t="shared" si="14"/>
        <v>60000</v>
      </c>
      <c r="K94" s="384">
        <f t="shared" si="15"/>
        <v>114000</v>
      </c>
      <c r="M94" s="383">
        <v>30000</v>
      </c>
    </row>
    <row r="95" spans="1:13">
      <c r="A95" s="450"/>
      <c r="B95" s="326" t="s">
        <v>1920</v>
      </c>
      <c r="C95" s="328">
        <v>15600</v>
      </c>
      <c r="D95" s="383">
        <f t="shared" si="16"/>
        <v>14700</v>
      </c>
      <c r="E95" s="431">
        <f t="shared" si="11"/>
        <v>30300</v>
      </c>
      <c r="F95" s="328">
        <v>15600</v>
      </c>
      <c r="G95" s="383">
        <f t="shared" si="13"/>
        <v>14700</v>
      </c>
      <c r="H95" s="431">
        <f t="shared" si="12"/>
        <v>30300</v>
      </c>
      <c r="I95" s="328">
        <v>15600</v>
      </c>
      <c r="J95" s="383">
        <f t="shared" si="14"/>
        <v>16800</v>
      </c>
      <c r="K95" s="384">
        <f t="shared" si="15"/>
        <v>32400</v>
      </c>
      <c r="M95" s="383">
        <v>8400</v>
      </c>
    </row>
    <row r="96" spans="1:13">
      <c r="A96" s="450"/>
      <c r="B96" s="326" t="s">
        <v>1921</v>
      </c>
      <c r="C96" s="328">
        <v>96000</v>
      </c>
      <c r="D96" s="383">
        <f t="shared" si="16"/>
        <v>94500</v>
      </c>
      <c r="E96" s="431">
        <f t="shared" si="11"/>
        <v>190500</v>
      </c>
      <c r="F96" s="328">
        <v>96000</v>
      </c>
      <c r="G96" s="383">
        <f t="shared" si="13"/>
        <v>94500</v>
      </c>
      <c r="H96" s="431">
        <f t="shared" si="12"/>
        <v>190500</v>
      </c>
      <c r="I96" s="328">
        <v>96000</v>
      </c>
      <c r="J96" s="383">
        <f t="shared" si="14"/>
        <v>108000</v>
      </c>
      <c r="K96" s="384">
        <f t="shared" si="15"/>
        <v>204000</v>
      </c>
      <c r="M96" s="383">
        <v>54000</v>
      </c>
    </row>
    <row r="97" spans="1:13">
      <c r="A97" s="450"/>
      <c r="B97" s="326" t="s">
        <v>1922</v>
      </c>
      <c r="C97" s="328">
        <v>3600</v>
      </c>
      <c r="D97" s="383">
        <f t="shared" si="16"/>
        <v>4200</v>
      </c>
      <c r="E97" s="431">
        <f t="shared" si="11"/>
        <v>7800</v>
      </c>
      <c r="F97" s="328">
        <v>3600</v>
      </c>
      <c r="G97" s="383">
        <f t="shared" si="13"/>
        <v>4200</v>
      </c>
      <c r="H97" s="431">
        <f t="shared" si="12"/>
        <v>7800</v>
      </c>
      <c r="I97" s="328">
        <v>3600</v>
      </c>
      <c r="J97" s="383">
        <f t="shared" si="14"/>
        <v>4800</v>
      </c>
      <c r="K97" s="384">
        <f t="shared" si="15"/>
        <v>8400</v>
      </c>
      <c r="M97" s="383">
        <v>2400</v>
      </c>
    </row>
    <row r="98" spans="1:13">
      <c r="A98" s="450"/>
      <c r="B98" s="385" t="s">
        <v>1923</v>
      </c>
      <c r="C98" s="328">
        <v>1200</v>
      </c>
      <c r="D98" s="383">
        <f t="shared" si="16"/>
        <v>3150</v>
      </c>
      <c r="E98" s="431">
        <f t="shared" si="11"/>
        <v>4350</v>
      </c>
      <c r="F98" s="328">
        <v>1200</v>
      </c>
      <c r="G98" s="383">
        <f t="shared" si="13"/>
        <v>3150</v>
      </c>
      <c r="H98" s="431">
        <f t="shared" si="12"/>
        <v>4350</v>
      </c>
      <c r="I98" s="328">
        <v>1200</v>
      </c>
      <c r="J98" s="383">
        <f t="shared" si="14"/>
        <v>3600</v>
      </c>
      <c r="K98" s="384">
        <f t="shared" si="15"/>
        <v>4800</v>
      </c>
      <c r="M98" s="383">
        <v>1800</v>
      </c>
    </row>
    <row r="99" spans="1:13">
      <c r="A99" s="450"/>
      <c r="B99" s="326" t="s">
        <v>1924</v>
      </c>
      <c r="C99" s="328">
        <v>7800</v>
      </c>
      <c r="D99" s="383">
        <f t="shared" si="16"/>
        <v>7350</v>
      </c>
      <c r="E99" s="431">
        <f t="shared" si="11"/>
        <v>15150</v>
      </c>
      <c r="F99" s="328">
        <v>7800</v>
      </c>
      <c r="G99" s="383">
        <f t="shared" si="13"/>
        <v>7350</v>
      </c>
      <c r="H99" s="431">
        <f t="shared" si="12"/>
        <v>15150</v>
      </c>
      <c r="I99" s="328">
        <v>7800</v>
      </c>
      <c r="J99" s="383">
        <f t="shared" si="14"/>
        <v>8400</v>
      </c>
      <c r="K99" s="384">
        <f t="shared" si="15"/>
        <v>16200</v>
      </c>
      <c r="M99" s="383">
        <v>4200</v>
      </c>
    </row>
    <row r="100" spans="1:13">
      <c r="A100" s="450"/>
      <c r="B100" s="326" t="s">
        <v>1925</v>
      </c>
      <c r="C100" s="328">
        <v>19800</v>
      </c>
      <c r="D100" s="383">
        <f t="shared" si="16"/>
        <v>17850</v>
      </c>
      <c r="E100" s="431">
        <f t="shared" si="11"/>
        <v>37650</v>
      </c>
      <c r="F100" s="328">
        <v>19800</v>
      </c>
      <c r="G100" s="383">
        <f t="shared" si="13"/>
        <v>17850</v>
      </c>
      <c r="H100" s="431">
        <f t="shared" si="12"/>
        <v>37650</v>
      </c>
      <c r="I100" s="328">
        <v>19800</v>
      </c>
      <c r="J100" s="383">
        <f t="shared" si="14"/>
        <v>20400</v>
      </c>
      <c r="K100" s="384">
        <f t="shared" si="15"/>
        <v>40200</v>
      </c>
      <c r="M100" s="383">
        <v>10200</v>
      </c>
    </row>
    <row r="101" spans="1:13">
      <c r="A101" s="450"/>
      <c r="B101" s="326" t="s">
        <v>1035</v>
      </c>
      <c r="C101" s="328">
        <v>39000</v>
      </c>
      <c r="D101" s="383">
        <f t="shared" si="16"/>
        <v>36750</v>
      </c>
      <c r="E101" s="431">
        <f t="shared" si="11"/>
        <v>75750</v>
      </c>
      <c r="F101" s="328">
        <v>39000</v>
      </c>
      <c r="G101" s="383">
        <f t="shared" si="13"/>
        <v>36750</v>
      </c>
      <c r="H101" s="431">
        <f t="shared" si="12"/>
        <v>75750</v>
      </c>
      <c r="I101" s="328">
        <v>39000</v>
      </c>
      <c r="J101" s="383">
        <f t="shared" si="14"/>
        <v>42000</v>
      </c>
      <c r="K101" s="384">
        <f t="shared" si="15"/>
        <v>81000</v>
      </c>
      <c r="M101" s="383">
        <v>21000</v>
      </c>
    </row>
    <row r="102" spans="1:13">
      <c r="A102" s="450"/>
      <c r="B102" s="385" t="s">
        <v>1926</v>
      </c>
      <c r="C102" s="328">
        <v>1800</v>
      </c>
      <c r="D102" s="383">
        <f t="shared" si="16"/>
        <v>2100</v>
      </c>
      <c r="E102" s="431">
        <f t="shared" si="11"/>
        <v>3900</v>
      </c>
      <c r="F102" s="328">
        <v>1800</v>
      </c>
      <c r="G102" s="383">
        <f t="shared" si="13"/>
        <v>2100</v>
      </c>
      <c r="H102" s="431">
        <f t="shared" si="12"/>
        <v>3900</v>
      </c>
      <c r="I102" s="328">
        <v>1800</v>
      </c>
      <c r="J102" s="383">
        <f t="shared" si="14"/>
        <v>2400</v>
      </c>
      <c r="K102" s="384">
        <f t="shared" si="15"/>
        <v>4200</v>
      </c>
      <c r="M102" s="383">
        <v>1200</v>
      </c>
    </row>
    <row r="103" spans="1:13">
      <c r="A103" s="450"/>
      <c r="B103" s="385" t="s">
        <v>1927</v>
      </c>
      <c r="C103" s="329"/>
      <c r="D103" s="383"/>
      <c r="E103" s="329"/>
      <c r="F103" s="329"/>
      <c r="G103" s="383"/>
      <c r="H103" s="329"/>
      <c r="I103" s="329"/>
      <c r="J103" s="383"/>
      <c r="K103" s="387"/>
      <c r="M103" s="383"/>
    </row>
    <row r="104" spans="1:13" ht="18.75">
      <c r="A104" s="450"/>
      <c r="B104" s="326" t="s">
        <v>1928</v>
      </c>
      <c r="C104" s="328">
        <v>2400</v>
      </c>
      <c r="D104" s="383">
        <f>E104-C104</f>
        <v>0</v>
      </c>
      <c r="E104" s="328">
        <v>2400</v>
      </c>
      <c r="F104" s="328">
        <v>2400</v>
      </c>
      <c r="G104" s="383">
        <f t="shared" si="13"/>
        <v>0</v>
      </c>
      <c r="H104" s="328">
        <v>2400</v>
      </c>
      <c r="I104" s="328">
        <v>2400</v>
      </c>
      <c r="J104" s="383">
        <f t="shared" si="14"/>
        <v>0</v>
      </c>
      <c r="K104" s="384">
        <f t="shared" si="15"/>
        <v>2400</v>
      </c>
      <c r="M104" s="383">
        <f>N104-L104</f>
        <v>0</v>
      </c>
    </row>
    <row r="105" spans="1:13">
      <c r="A105" s="450"/>
      <c r="B105" s="401" t="s">
        <v>1929</v>
      </c>
      <c r="C105" s="328">
        <v>19200</v>
      </c>
      <c r="D105" s="383">
        <f t="shared" ref="D105:D110" si="17">M105*175%</f>
        <v>8400</v>
      </c>
      <c r="E105" s="431">
        <f t="shared" si="11"/>
        <v>27600</v>
      </c>
      <c r="F105" s="328">
        <v>19200</v>
      </c>
      <c r="G105" s="383">
        <f t="shared" si="13"/>
        <v>8400</v>
      </c>
      <c r="H105" s="431">
        <f t="shared" ref="H105:H110" si="18">F105+G105</f>
        <v>27600</v>
      </c>
      <c r="I105" s="328">
        <v>19200</v>
      </c>
      <c r="J105" s="383">
        <f t="shared" si="14"/>
        <v>9600</v>
      </c>
      <c r="K105" s="384">
        <f t="shared" si="15"/>
        <v>28800</v>
      </c>
      <c r="M105" s="383">
        <v>4800</v>
      </c>
    </row>
    <row r="106" spans="1:13">
      <c r="A106" s="450"/>
      <c r="B106" s="401" t="s">
        <v>1930</v>
      </c>
      <c r="C106" s="328">
        <v>24000</v>
      </c>
      <c r="D106" s="383">
        <f t="shared" si="17"/>
        <v>10500</v>
      </c>
      <c r="E106" s="431">
        <f t="shared" si="11"/>
        <v>34500</v>
      </c>
      <c r="F106" s="328">
        <v>24000</v>
      </c>
      <c r="G106" s="383">
        <f t="shared" si="13"/>
        <v>10500</v>
      </c>
      <c r="H106" s="431">
        <f t="shared" si="18"/>
        <v>34500</v>
      </c>
      <c r="I106" s="328">
        <v>24000</v>
      </c>
      <c r="J106" s="383">
        <f t="shared" si="14"/>
        <v>12000</v>
      </c>
      <c r="K106" s="384">
        <f t="shared" si="15"/>
        <v>36000</v>
      </c>
      <c r="M106" s="383">
        <v>6000</v>
      </c>
    </row>
    <row r="107" spans="1:13">
      <c r="A107" s="450"/>
      <c r="B107" s="326" t="s">
        <v>1931</v>
      </c>
      <c r="C107" s="328">
        <v>7800</v>
      </c>
      <c r="D107" s="383">
        <f t="shared" si="17"/>
        <v>7350</v>
      </c>
      <c r="E107" s="431">
        <f t="shared" si="11"/>
        <v>15150</v>
      </c>
      <c r="F107" s="328">
        <v>7800</v>
      </c>
      <c r="G107" s="383">
        <f t="shared" si="13"/>
        <v>7350</v>
      </c>
      <c r="H107" s="431">
        <f t="shared" si="18"/>
        <v>15150</v>
      </c>
      <c r="I107" s="328">
        <v>7800</v>
      </c>
      <c r="J107" s="383">
        <f t="shared" si="14"/>
        <v>8400</v>
      </c>
      <c r="K107" s="384">
        <f t="shared" si="15"/>
        <v>16200</v>
      </c>
      <c r="M107" s="383">
        <v>4200</v>
      </c>
    </row>
    <row r="108" spans="1:13">
      <c r="A108" s="450"/>
      <c r="B108" s="402" t="s">
        <v>169</v>
      </c>
      <c r="C108" s="328">
        <v>20400</v>
      </c>
      <c r="D108" s="383">
        <f t="shared" si="17"/>
        <v>18900</v>
      </c>
      <c r="E108" s="431">
        <f t="shared" si="11"/>
        <v>39300</v>
      </c>
      <c r="F108" s="328">
        <v>20400</v>
      </c>
      <c r="G108" s="383">
        <f t="shared" si="13"/>
        <v>18900</v>
      </c>
      <c r="H108" s="431">
        <f t="shared" si="18"/>
        <v>39300</v>
      </c>
      <c r="I108" s="328">
        <v>20400</v>
      </c>
      <c r="J108" s="383">
        <f t="shared" si="14"/>
        <v>21600</v>
      </c>
      <c r="K108" s="384">
        <f t="shared" si="15"/>
        <v>42000</v>
      </c>
      <c r="M108" s="383">
        <v>10800</v>
      </c>
    </row>
    <row r="109" spans="1:13">
      <c r="A109" s="450"/>
      <c r="B109" s="329" t="s">
        <v>1932</v>
      </c>
      <c r="C109" s="328">
        <v>7800</v>
      </c>
      <c r="D109" s="383">
        <f t="shared" si="17"/>
        <v>7350</v>
      </c>
      <c r="E109" s="431">
        <f t="shared" si="11"/>
        <v>15150</v>
      </c>
      <c r="F109" s="328">
        <v>7800</v>
      </c>
      <c r="G109" s="383">
        <f t="shared" si="13"/>
        <v>7350</v>
      </c>
      <c r="H109" s="431">
        <f t="shared" si="18"/>
        <v>15150</v>
      </c>
      <c r="I109" s="328">
        <v>7800</v>
      </c>
      <c r="J109" s="383">
        <f t="shared" si="14"/>
        <v>8400</v>
      </c>
      <c r="K109" s="384">
        <f t="shared" si="15"/>
        <v>16200</v>
      </c>
      <c r="M109" s="383">
        <v>4200</v>
      </c>
    </row>
    <row r="110" spans="1:13">
      <c r="A110" s="450"/>
      <c r="B110" s="329" t="s">
        <v>1933</v>
      </c>
      <c r="C110" s="328">
        <v>15600</v>
      </c>
      <c r="D110" s="383">
        <f t="shared" si="17"/>
        <v>14700</v>
      </c>
      <c r="E110" s="431">
        <f t="shared" si="11"/>
        <v>30300</v>
      </c>
      <c r="F110" s="328">
        <v>15600</v>
      </c>
      <c r="G110" s="383">
        <f t="shared" si="13"/>
        <v>14700</v>
      </c>
      <c r="H110" s="431">
        <f t="shared" si="18"/>
        <v>30300</v>
      </c>
      <c r="I110" s="328">
        <v>15600</v>
      </c>
      <c r="J110" s="383">
        <f t="shared" si="14"/>
        <v>16800</v>
      </c>
      <c r="K110" s="384">
        <f t="shared" si="15"/>
        <v>32400</v>
      </c>
      <c r="M110" s="383">
        <v>8400</v>
      </c>
    </row>
    <row r="111" spans="1:13">
      <c r="A111" s="450"/>
      <c r="B111" s="329"/>
      <c r="C111" s="328"/>
      <c r="D111" s="383"/>
      <c r="E111" s="431"/>
      <c r="F111" s="328"/>
      <c r="G111" s="383"/>
      <c r="H111" s="431"/>
      <c r="I111" s="328"/>
      <c r="J111" s="383"/>
      <c r="K111" s="384"/>
      <c r="M111" s="383"/>
    </row>
    <row r="112" spans="1:13">
      <c r="A112" s="537"/>
      <c r="B112" s="539"/>
      <c r="C112" s="534"/>
      <c r="D112" s="535"/>
      <c r="E112" s="540"/>
      <c r="F112" s="534"/>
      <c r="G112" s="535"/>
      <c r="H112" s="540"/>
      <c r="I112" s="534"/>
      <c r="J112" s="535"/>
      <c r="K112" s="536"/>
      <c r="M112" s="383"/>
    </row>
    <row r="113" spans="1:13">
      <c r="A113" s="450"/>
      <c r="B113" s="326" t="s">
        <v>304</v>
      </c>
      <c r="C113" s="329"/>
      <c r="D113" s="383"/>
      <c r="E113" s="329"/>
      <c r="F113" s="329"/>
      <c r="G113" s="383"/>
      <c r="H113" s="329"/>
      <c r="I113" s="329"/>
      <c r="J113" s="383"/>
      <c r="K113" s="387"/>
      <c r="M113" s="383"/>
    </row>
    <row r="114" spans="1:13">
      <c r="A114" s="450"/>
      <c r="B114" s="403" t="s">
        <v>1934</v>
      </c>
      <c r="C114" s="328">
        <v>48000</v>
      </c>
      <c r="D114" s="383">
        <f>M114*175%</f>
        <v>10500</v>
      </c>
      <c r="E114" s="431">
        <f>C114+D114</f>
        <v>58500</v>
      </c>
      <c r="F114" s="328">
        <v>48000</v>
      </c>
      <c r="G114" s="383">
        <f>M114*175%</f>
        <v>10500</v>
      </c>
      <c r="H114" s="431">
        <f>F114+G114</f>
        <v>58500</v>
      </c>
      <c r="I114" s="328">
        <v>48000</v>
      </c>
      <c r="J114" s="383">
        <f>M114*200%</f>
        <v>12000</v>
      </c>
      <c r="K114" s="384">
        <f>SUM(I114:J114)</f>
        <v>60000</v>
      </c>
      <c r="M114" s="383">
        <v>6000</v>
      </c>
    </row>
    <row r="115" spans="1:13">
      <c r="A115" s="450"/>
      <c r="B115" s="404" t="s">
        <v>1935</v>
      </c>
      <c r="C115" s="328">
        <v>13200</v>
      </c>
      <c r="D115" s="383">
        <f>M115*175%</f>
        <v>8400</v>
      </c>
      <c r="E115" s="431">
        <f>C115+D115</f>
        <v>21600</v>
      </c>
      <c r="F115" s="328">
        <v>13200</v>
      </c>
      <c r="G115" s="383">
        <f>M115*175%</f>
        <v>8400</v>
      </c>
      <c r="H115" s="431">
        <f>F115+G115</f>
        <v>21600</v>
      </c>
      <c r="I115" s="328">
        <v>13200</v>
      </c>
      <c r="J115" s="383">
        <f>M115*200%</f>
        <v>9600</v>
      </c>
      <c r="K115" s="384">
        <f>SUM(I115:J115)</f>
        <v>22800</v>
      </c>
      <c r="M115" s="383">
        <v>4800</v>
      </c>
    </row>
    <row r="116" spans="1:13">
      <c r="A116" s="450"/>
      <c r="B116" s="404" t="s">
        <v>1936</v>
      </c>
      <c r="C116" s="328">
        <v>36000</v>
      </c>
      <c r="D116" s="383">
        <f>M116*175%</f>
        <v>42000</v>
      </c>
      <c r="E116" s="431">
        <f>C116+D116</f>
        <v>78000</v>
      </c>
      <c r="F116" s="328">
        <v>36000</v>
      </c>
      <c r="G116" s="383">
        <f>M116*175%</f>
        <v>42000</v>
      </c>
      <c r="H116" s="431">
        <f>F116+G116</f>
        <v>78000</v>
      </c>
      <c r="I116" s="328">
        <v>36000</v>
      </c>
      <c r="J116" s="383">
        <f>M116*200%</f>
        <v>48000</v>
      </c>
      <c r="K116" s="384">
        <f>SUM(I116:J116)</f>
        <v>84000</v>
      </c>
      <c r="M116" s="383">
        <v>24000</v>
      </c>
    </row>
    <row r="117" spans="1:13">
      <c r="A117" s="450"/>
      <c r="B117" s="404" t="s">
        <v>1937</v>
      </c>
      <c r="C117" s="328">
        <v>36000</v>
      </c>
      <c r="D117" s="383">
        <f>M117*175%</f>
        <v>42000</v>
      </c>
      <c r="E117" s="431">
        <f>C117+D117</f>
        <v>78000</v>
      </c>
      <c r="F117" s="328">
        <v>36000</v>
      </c>
      <c r="G117" s="383">
        <f>M117*175%</f>
        <v>42000</v>
      </c>
      <c r="H117" s="431">
        <f>F117+G117</f>
        <v>78000</v>
      </c>
      <c r="I117" s="328">
        <v>36000</v>
      </c>
      <c r="J117" s="383">
        <f>M117*200%</f>
        <v>48000</v>
      </c>
      <c r="K117" s="384">
        <f>SUM(I117:J117)</f>
        <v>84000</v>
      </c>
      <c r="M117" s="383">
        <v>24000</v>
      </c>
    </row>
    <row r="118" spans="1:13" ht="15.75" thickBot="1">
      <c r="A118" s="451"/>
      <c r="B118" s="406" t="s">
        <v>1938</v>
      </c>
      <c r="C118" s="407">
        <v>2400</v>
      </c>
      <c r="D118" s="408">
        <f>M118*175%</f>
        <v>2100</v>
      </c>
      <c r="E118" s="447">
        <f>C118+D118</f>
        <v>4500</v>
      </c>
      <c r="F118" s="407">
        <v>2400</v>
      </c>
      <c r="G118" s="408">
        <f>M118*175%</f>
        <v>2100</v>
      </c>
      <c r="H118" s="447">
        <f>F118+G118</f>
        <v>4500</v>
      </c>
      <c r="I118" s="407">
        <v>2400</v>
      </c>
      <c r="J118" s="408">
        <f>M118*200%</f>
        <v>2400</v>
      </c>
      <c r="K118" s="409">
        <f>SUM(I118:J118)</f>
        <v>4800</v>
      </c>
      <c r="M118" s="408">
        <v>1200</v>
      </c>
    </row>
    <row r="119" spans="1:13">
      <c r="A119" s="410"/>
      <c r="B119" s="410"/>
      <c r="C119" s="410"/>
      <c r="D119" s="410"/>
      <c r="E119" s="410"/>
      <c r="F119" s="410"/>
      <c r="G119" s="410"/>
      <c r="H119" s="410"/>
      <c r="I119" s="410"/>
      <c r="J119" s="410"/>
      <c r="K119" s="410"/>
    </row>
    <row r="120" spans="1:13">
      <c r="A120" s="410"/>
      <c r="B120" s="410"/>
      <c r="C120" s="410"/>
      <c r="D120" s="410"/>
      <c r="E120" s="410"/>
      <c r="F120" s="410"/>
      <c r="G120" s="410"/>
      <c r="H120" s="410"/>
      <c r="I120" s="410"/>
      <c r="J120" s="410"/>
      <c r="K120" s="410"/>
    </row>
    <row r="121" spans="1:13">
      <c r="A121" s="410"/>
      <c r="B121" s="410"/>
      <c r="C121" s="410"/>
      <c r="D121" s="410"/>
      <c r="E121" s="410"/>
      <c r="F121" s="410"/>
      <c r="G121" s="410"/>
      <c r="H121" s="410"/>
      <c r="I121" s="410"/>
      <c r="J121" s="410"/>
      <c r="K121" s="410"/>
    </row>
    <row r="122" spans="1:13">
      <c r="A122" s="410"/>
      <c r="B122" s="410"/>
      <c r="C122" s="410"/>
      <c r="D122" s="410"/>
      <c r="E122" s="410"/>
      <c r="F122" s="410"/>
      <c r="G122" s="410"/>
      <c r="H122" s="410"/>
      <c r="I122" s="410"/>
      <c r="J122" s="410"/>
      <c r="K122" s="410"/>
    </row>
    <row r="123" spans="1:13">
      <c r="A123" s="410"/>
      <c r="B123" s="410"/>
      <c r="C123" s="410"/>
      <c r="D123" s="410"/>
      <c r="E123" s="410"/>
      <c r="F123" s="410"/>
      <c r="G123" s="410"/>
      <c r="H123" s="410"/>
      <c r="I123" s="410"/>
      <c r="J123" s="410"/>
      <c r="K123" s="410"/>
    </row>
    <row r="124" spans="1:13">
      <c r="A124" s="410"/>
      <c r="B124" s="410"/>
      <c r="C124" s="410"/>
      <c r="D124" s="410"/>
      <c r="E124" s="410"/>
      <c r="F124" s="410"/>
      <c r="G124" s="410"/>
      <c r="H124" s="410"/>
      <c r="I124" s="410"/>
      <c r="J124" s="410"/>
      <c r="K124" s="410"/>
    </row>
    <row r="125" spans="1:13">
      <c r="A125" s="410"/>
      <c r="B125" s="410"/>
      <c r="C125" s="410"/>
      <c r="D125" s="410"/>
      <c r="E125" s="410"/>
      <c r="F125" s="410"/>
      <c r="G125" s="410"/>
      <c r="H125" s="410"/>
      <c r="I125" s="410"/>
      <c r="J125" s="410"/>
      <c r="K125" s="410"/>
    </row>
    <row r="126" spans="1:13">
      <c r="A126" s="410"/>
      <c r="B126" s="410"/>
      <c r="C126" s="410"/>
      <c r="D126" s="410"/>
      <c r="E126" s="410"/>
      <c r="F126" s="410"/>
      <c r="G126" s="410"/>
      <c r="H126" s="410"/>
      <c r="I126" s="410"/>
      <c r="J126" s="410"/>
      <c r="K126" s="410"/>
    </row>
    <row r="127" spans="1:13">
      <c r="A127" s="410"/>
      <c r="B127" s="410"/>
      <c r="C127" s="410"/>
      <c r="D127" s="410"/>
      <c r="E127" s="410"/>
      <c r="F127" s="410"/>
      <c r="G127" s="410"/>
      <c r="H127" s="410"/>
      <c r="I127" s="410"/>
      <c r="J127" s="410"/>
      <c r="K127" s="410"/>
    </row>
    <row r="128" spans="1:13">
      <c r="A128" s="410"/>
      <c r="B128" s="410"/>
      <c r="C128" s="410"/>
      <c r="D128" s="410"/>
      <c r="E128" s="410"/>
      <c r="F128" s="410"/>
      <c r="G128" s="410"/>
      <c r="H128" s="410"/>
      <c r="I128" s="410"/>
      <c r="J128" s="410"/>
      <c r="K128" s="410"/>
    </row>
    <row r="129" spans="1:11">
      <c r="A129" s="410"/>
      <c r="B129" s="410"/>
      <c r="C129" s="410"/>
      <c r="D129" s="410"/>
      <c r="E129" s="410"/>
      <c r="F129" s="410"/>
      <c r="G129" s="410"/>
      <c r="H129" s="410"/>
      <c r="I129" s="410"/>
      <c r="J129" s="410"/>
      <c r="K129" s="410"/>
    </row>
    <row r="130" spans="1:11">
      <c r="A130" s="410"/>
      <c r="B130" s="410"/>
      <c r="C130" s="410"/>
      <c r="D130" s="410"/>
      <c r="E130" s="410"/>
      <c r="F130" s="410"/>
      <c r="G130" s="410"/>
      <c r="H130" s="410"/>
      <c r="I130" s="410"/>
      <c r="J130" s="410"/>
      <c r="K130" s="410"/>
    </row>
    <row r="131" spans="1:11">
      <c r="A131" s="410"/>
      <c r="B131" s="410"/>
      <c r="C131" s="410"/>
      <c r="D131" s="410"/>
      <c r="E131" s="410"/>
      <c r="F131" s="410"/>
      <c r="G131" s="410"/>
      <c r="H131" s="410"/>
      <c r="I131" s="410"/>
      <c r="J131" s="410"/>
      <c r="K131" s="410"/>
    </row>
    <row r="132" spans="1:11">
      <c r="A132" s="410"/>
      <c r="B132" s="410"/>
      <c r="C132" s="410"/>
      <c r="D132" s="410"/>
      <c r="E132" s="410"/>
      <c r="F132" s="410"/>
      <c r="G132" s="410"/>
      <c r="H132" s="410"/>
      <c r="I132" s="410"/>
      <c r="J132" s="410"/>
      <c r="K132" s="410"/>
    </row>
    <row r="133" spans="1:11">
      <c r="A133" s="410"/>
      <c r="B133" s="410"/>
      <c r="C133" s="410"/>
      <c r="D133" s="410"/>
      <c r="E133" s="410"/>
      <c r="F133" s="410"/>
      <c r="G133" s="410"/>
      <c r="H133" s="410"/>
      <c r="I133" s="410"/>
      <c r="J133" s="410"/>
      <c r="K133" s="410"/>
    </row>
    <row r="134" spans="1:11">
      <c r="A134" s="410"/>
      <c r="B134" s="410"/>
      <c r="C134" s="410"/>
      <c r="D134" s="410"/>
      <c r="E134" s="410"/>
      <c r="F134" s="410"/>
      <c r="G134" s="410"/>
      <c r="H134" s="410"/>
      <c r="I134" s="410"/>
      <c r="J134" s="410"/>
      <c r="K134" s="410"/>
    </row>
    <row r="135" spans="1:11">
      <c r="A135" s="410"/>
      <c r="B135" s="410"/>
      <c r="C135" s="410"/>
      <c r="D135" s="410"/>
      <c r="E135" s="410"/>
      <c r="F135" s="410"/>
      <c r="G135" s="410"/>
      <c r="H135" s="410"/>
      <c r="I135" s="410"/>
      <c r="J135" s="410"/>
      <c r="K135" s="410"/>
    </row>
    <row r="136" spans="1:11">
      <c r="A136" s="410"/>
      <c r="B136" s="410"/>
      <c r="C136" s="410"/>
      <c r="D136" s="410"/>
      <c r="E136" s="410"/>
      <c r="F136" s="410"/>
      <c r="G136" s="410"/>
      <c r="H136" s="410"/>
      <c r="I136" s="410"/>
      <c r="J136" s="410"/>
      <c r="K136" s="410"/>
    </row>
    <row r="137" spans="1:11">
      <c r="A137" s="410"/>
      <c r="B137" s="410"/>
      <c r="C137" s="410"/>
      <c r="D137" s="410"/>
      <c r="E137" s="410"/>
      <c r="F137" s="410"/>
      <c r="G137" s="410"/>
      <c r="H137" s="410"/>
      <c r="I137" s="410"/>
      <c r="J137" s="410"/>
      <c r="K137" s="410"/>
    </row>
    <row r="138" spans="1:11">
      <c r="A138" s="410"/>
      <c r="B138" s="410"/>
      <c r="C138" s="410"/>
      <c r="D138" s="410"/>
      <c r="E138" s="410"/>
      <c r="F138" s="410"/>
      <c r="G138" s="410"/>
      <c r="H138" s="410"/>
      <c r="I138" s="410"/>
      <c r="J138" s="410"/>
      <c r="K138" s="410"/>
    </row>
    <row r="139" spans="1:11">
      <c r="A139" s="410"/>
      <c r="B139" s="410"/>
      <c r="C139" s="410"/>
      <c r="D139" s="410"/>
      <c r="E139" s="410"/>
      <c r="F139" s="410"/>
      <c r="G139" s="410"/>
      <c r="H139" s="410"/>
      <c r="I139" s="410"/>
      <c r="J139" s="410"/>
      <c r="K139" s="410"/>
    </row>
    <row r="140" spans="1:11">
      <c r="A140" s="410"/>
      <c r="B140" s="410"/>
      <c r="C140" s="410"/>
      <c r="D140" s="410"/>
      <c r="E140" s="410"/>
      <c r="F140" s="410"/>
      <c r="G140" s="410"/>
      <c r="H140" s="410"/>
      <c r="I140" s="410"/>
      <c r="J140" s="410"/>
      <c r="K140" s="410"/>
    </row>
  </sheetData>
  <mergeCells count="16">
    <mergeCell ref="A1:K1"/>
    <mergeCell ref="A2:K2"/>
    <mergeCell ref="I4:K4"/>
    <mergeCell ref="I5:I6"/>
    <mergeCell ref="J5:J6"/>
    <mergeCell ref="K5:K6"/>
    <mergeCell ref="H5:H6"/>
    <mergeCell ref="A4:A6"/>
    <mergeCell ref="B4:B6"/>
    <mergeCell ref="C4:E4"/>
    <mergeCell ref="F4:H4"/>
    <mergeCell ref="C5:C6"/>
    <mergeCell ref="D5:D6"/>
    <mergeCell ref="E5:E6"/>
    <mergeCell ref="F5:F6"/>
    <mergeCell ref="G5:G6"/>
  </mergeCells>
  <pageMargins left="0.72" right="0.28999999999999998" top="0.90551181102362199" bottom="0.74803149606299202" header="0.31496062992126" footer="0.31496062992126"/>
  <pageSetup paperSize="9" scale="80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17"/>
  <sheetViews>
    <sheetView view="pageBreakPreview" topLeftCell="A67" zoomScale="60" workbookViewId="0">
      <selection activeCell="L52" sqref="L52"/>
    </sheetView>
  </sheetViews>
  <sheetFormatPr defaultRowHeight="15"/>
  <cols>
    <col min="1" max="1" width="5.5703125" customWidth="1"/>
    <col min="2" max="2" width="57" customWidth="1"/>
    <col min="3" max="3" width="12" customWidth="1"/>
    <col min="4" max="4" width="12.85546875" customWidth="1"/>
    <col min="5" max="5" width="15.5703125" customWidth="1"/>
    <col min="6" max="6" width="10.5703125" hidden="1" customWidth="1"/>
    <col min="7" max="7" width="34.28515625" hidden="1" customWidth="1"/>
    <col min="8" max="8" width="14" hidden="1" customWidth="1"/>
    <col min="9" max="9" width="12.140625" hidden="1" customWidth="1"/>
    <col min="10" max="10" width="12.28515625" hidden="1" customWidth="1"/>
  </cols>
  <sheetData>
    <row r="1" spans="1:5">
      <c r="A1" s="677" t="s">
        <v>2105</v>
      </c>
      <c r="B1" s="677"/>
      <c r="C1" s="677"/>
      <c r="D1" s="677"/>
      <c r="E1" s="677"/>
    </row>
    <row r="2" spans="1:5">
      <c r="A2" s="677" t="s">
        <v>1</v>
      </c>
      <c r="B2" s="677"/>
      <c r="C2" s="677"/>
      <c r="D2" s="677"/>
      <c r="E2" s="677"/>
    </row>
    <row r="3" spans="1:5" ht="15.75" thickBot="1">
      <c r="A3" s="9"/>
      <c r="B3" s="9"/>
      <c r="C3" s="9"/>
      <c r="D3" s="9"/>
      <c r="E3" s="9"/>
    </row>
    <row r="4" spans="1:5" ht="15.75" thickBot="1">
      <c r="A4" s="661" t="s">
        <v>86</v>
      </c>
      <c r="B4" s="664" t="s">
        <v>6</v>
      </c>
      <c r="C4" s="667" t="s">
        <v>2192</v>
      </c>
      <c r="D4" s="668"/>
      <c r="E4" s="669"/>
    </row>
    <row r="5" spans="1:5" ht="15" customHeight="1">
      <c r="A5" s="662"/>
      <c r="B5" s="665"/>
      <c r="C5" s="670" t="s">
        <v>3</v>
      </c>
      <c r="D5" s="672" t="s">
        <v>4</v>
      </c>
      <c r="E5" s="674" t="s">
        <v>5</v>
      </c>
    </row>
    <row r="6" spans="1:5" ht="15.75" thickBot="1">
      <c r="A6" s="663"/>
      <c r="B6" s="666"/>
      <c r="C6" s="671"/>
      <c r="D6" s="673"/>
      <c r="E6" s="675"/>
    </row>
    <row r="7" spans="1:5">
      <c r="A7" s="620">
        <v>1</v>
      </c>
      <c r="B7" s="621">
        <v>2</v>
      </c>
      <c r="C7" s="622">
        <v>3</v>
      </c>
      <c r="D7" s="622">
        <v>4</v>
      </c>
      <c r="E7" s="623">
        <v>5</v>
      </c>
    </row>
    <row r="8" spans="1:5">
      <c r="A8" s="208"/>
      <c r="B8" s="119"/>
      <c r="C8" s="119"/>
      <c r="D8" s="119"/>
      <c r="E8" s="120"/>
    </row>
    <row r="9" spans="1:5">
      <c r="A9" s="588" t="s">
        <v>90</v>
      </c>
      <c r="B9" s="589" t="s">
        <v>91</v>
      </c>
      <c r="C9" s="589"/>
      <c r="D9" s="589"/>
      <c r="E9" s="590"/>
    </row>
    <row r="10" spans="1:5">
      <c r="A10" s="588"/>
      <c r="B10" s="2" t="s">
        <v>93</v>
      </c>
      <c r="C10" s="443">
        <v>12000</v>
      </c>
      <c r="D10" s="443">
        <v>0</v>
      </c>
      <c r="E10" s="444">
        <f>+C10+D10</f>
        <v>12000</v>
      </c>
    </row>
    <row r="11" spans="1:5">
      <c r="A11" s="588"/>
      <c r="B11" s="589"/>
      <c r="C11" s="589"/>
      <c r="D11" s="589"/>
      <c r="E11" s="590"/>
    </row>
    <row r="12" spans="1:5">
      <c r="A12" s="588" t="s">
        <v>92</v>
      </c>
      <c r="B12" s="589" t="s">
        <v>94</v>
      </c>
      <c r="C12" s="589"/>
      <c r="D12" s="589"/>
      <c r="E12" s="590"/>
    </row>
    <row r="13" spans="1:5">
      <c r="A13" s="588"/>
      <c r="B13" s="589" t="s">
        <v>95</v>
      </c>
      <c r="C13" s="443">
        <v>250000</v>
      </c>
      <c r="D13" s="443">
        <v>0</v>
      </c>
      <c r="E13" s="444">
        <f>+C13+D13</f>
        <v>250000</v>
      </c>
    </row>
    <row r="14" spans="1:5">
      <c r="A14" s="588"/>
      <c r="B14" s="589"/>
      <c r="C14" s="443"/>
      <c r="D14" s="443"/>
      <c r="E14" s="444"/>
    </row>
    <row r="15" spans="1:5">
      <c r="A15" s="588" t="s">
        <v>99</v>
      </c>
      <c r="B15" s="589" t="s">
        <v>100</v>
      </c>
      <c r="C15" s="443"/>
      <c r="D15" s="443"/>
      <c r="E15" s="444"/>
    </row>
    <row r="16" spans="1:5">
      <c r="A16" s="588"/>
      <c r="B16" s="589" t="s">
        <v>101</v>
      </c>
      <c r="C16" s="443">
        <v>0</v>
      </c>
      <c r="D16" s="443">
        <v>100000</v>
      </c>
      <c r="E16" s="444">
        <f>+C16+D16</f>
        <v>100000</v>
      </c>
    </row>
    <row r="17" spans="1:10">
      <c r="A17" s="588"/>
      <c r="B17" s="589" t="s">
        <v>102</v>
      </c>
      <c r="C17" s="443">
        <v>0</v>
      </c>
      <c r="D17" s="443">
        <v>50000</v>
      </c>
      <c r="E17" s="444">
        <f>+C17+D17</f>
        <v>50000</v>
      </c>
    </row>
    <row r="18" spans="1:10">
      <c r="A18" s="588"/>
      <c r="B18" s="589" t="s">
        <v>117</v>
      </c>
      <c r="C18" s="443">
        <v>0</v>
      </c>
      <c r="D18" s="443">
        <v>100000</v>
      </c>
      <c r="E18" s="444">
        <f>+C18+D18</f>
        <v>100000</v>
      </c>
    </row>
    <row r="19" spans="1:10">
      <c r="A19" s="588"/>
      <c r="B19" s="589" t="s">
        <v>119</v>
      </c>
      <c r="C19" s="443">
        <v>0</v>
      </c>
      <c r="D19" s="443">
        <v>30000</v>
      </c>
      <c r="E19" s="444">
        <f>+C19+D19</f>
        <v>30000</v>
      </c>
    </row>
    <row r="20" spans="1:10">
      <c r="A20" s="588"/>
      <c r="B20" s="589"/>
      <c r="C20" s="443"/>
      <c r="D20" s="443"/>
      <c r="E20" s="444"/>
    </row>
    <row r="21" spans="1:10">
      <c r="A21" s="588" t="s">
        <v>105</v>
      </c>
      <c r="B21" s="591" t="s">
        <v>114</v>
      </c>
      <c r="C21" s="443"/>
      <c r="D21" s="443"/>
      <c r="E21" s="444"/>
    </row>
    <row r="22" spans="1:10">
      <c r="A22" s="588"/>
      <c r="B22" s="28" t="s">
        <v>118</v>
      </c>
      <c r="C22" s="29">
        <v>12000</v>
      </c>
      <c r="D22" s="443">
        <v>48000</v>
      </c>
      <c r="E22" s="444">
        <f>+C22+D22</f>
        <v>60000</v>
      </c>
    </row>
    <row r="23" spans="1:10">
      <c r="A23" s="588"/>
      <c r="B23" s="589"/>
      <c r="C23" s="443"/>
      <c r="D23" s="443"/>
      <c r="E23" s="444"/>
    </row>
    <row r="24" spans="1:10">
      <c r="A24" s="588" t="s">
        <v>109</v>
      </c>
      <c r="B24" s="591" t="s">
        <v>121</v>
      </c>
      <c r="C24" s="443"/>
      <c r="D24" s="443"/>
      <c r="E24" s="444"/>
    </row>
    <row r="25" spans="1:10">
      <c r="A25" s="588"/>
      <c r="B25" s="624" t="s">
        <v>122</v>
      </c>
      <c r="C25" s="34">
        <v>28800</v>
      </c>
      <c r="D25" s="34">
        <f>E25-C25</f>
        <v>19200</v>
      </c>
      <c r="E25" s="192">
        <v>48000</v>
      </c>
      <c r="G25" s="41" t="s">
        <v>189</v>
      </c>
      <c r="H25" s="30">
        <f t="shared" ref="H25:H30" si="0">0.6*J25</f>
        <v>28800</v>
      </c>
      <c r="I25" s="30">
        <f t="shared" ref="I25:I30" si="1">J25-H25</f>
        <v>19200</v>
      </c>
      <c r="J25" s="30">
        <v>48000</v>
      </c>
    </row>
    <row r="26" spans="1:10">
      <c r="A26" s="588"/>
      <c r="B26" s="624" t="s">
        <v>123</v>
      </c>
      <c r="C26" s="29">
        <v>0</v>
      </c>
      <c r="D26" s="443">
        <v>150000</v>
      </c>
      <c r="E26" s="444">
        <f t="shared" ref="E26:E38" si="2">+C26+D26</f>
        <v>150000</v>
      </c>
      <c r="G26" s="42" t="s">
        <v>190</v>
      </c>
      <c r="H26" s="30">
        <f t="shared" si="0"/>
        <v>32400</v>
      </c>
      <c r="I26" s="30">
        <f t="shared" si="1"/>
        <v>21600</v>
      </c>
      <c r="J26" s="30">
        <v>54000</v>
      </c>
    </row>
    <row r="27" spans="1:10">
      <c r="A27" s="588"/>
      <c r="B27" s="624" t="s">
        <v>205</v>
      </c>
      <c r="C27" s="29">
        <v>360000</v>
      </c>
      <c r="D27" s="443">
        <v>240000</v>
      </c>
      <c r="E27" s="444">
        <f t="shared" si="2"/>
        <v>600000</v>
      </c>
      <c r="G27" s="42" t="s">
        <v>191</v>
      </c>
      <c r="H27" s="30">
        <f t="shared" si="0"/>
        <v>29400</v>
      </c>
      <c r="I27" s="30">
        <f t="shared" si="1"/>
        <v>19600</v>
      </c>
      <c r="J27" s="30">
        <v>49000</v>
      </c>
    </row>
    <row r="28" spans="1:10">
      <c r="A28" s="588"/>
      <c r="B28" s="624" t="s">
        <v>124</v>
      </c>
      <c r="C28" s="29" t="s">
        <v>2147</v>
      </c>
      <c r="D28" s="443">
        <v>300000</v>
      </c>
      <c r="E28" s="444">
        <v>300000</v>
      </c>
      <c r="G28" s="42" t="s">
        <v>192</v>
      </c>
      <c r="H28" s="30">
        <f t="shared" si="0"/>
        <v>60000</v>
      </c>
      <c r="I28" s="30">
        <f t="shared" si="1"/>
        <v>40000</v>
      </c>
      <c r="J28" s="30">
        <v>100000</v>
      </c>
    </row>
    <row r="29" spans="1:10">
      <c r="A29" s="588"/>
      <c r="B29" s="624" t="s">
        <v>125</v>
      </c>
      <c r="C29" s="29">
        <v>141000</v>
      </c>
      <c r="D29" s="443">
        <v>94000</v>
      </c>
      <c r="E29" s="444">
        <f t="shared" si="2"/>
        <v>235000</v>
      </c>
      <c r="G29" s="42" t="s">
        <v>193</v>
      </c>
      <c r="H29" s="30">
        <f t="shared" si="0"/>
        <v>27000</v>
      </c>
      <c r="I29" s="30">
        <f t="shared" si="1"/>
        <v>18000</v>
      </c>
      <c r="J29" s="30">
        <v>45000</v>
      </c>
    </row>
    <row r="30" spans="1:10">
      <c r="A30" s="588"/>
      <c r="B30" s="624" t="s">
        <v>126</v>
      </c>
      <c r="C30" s="29">
        <v>0</v>
      </c>
      <c r="D30" s="443">
        <v>150000</v>
      </c>
      <c r="E30" s="444">
        <f t="shared" si="2"/>
        <v>150000</v>
      </c>
      <c r="G30" s="31" t="s">
        <v>194</v>
      </c>
      <c r="H30" s="30">
        <f t="shared" si="0"/>
        <v>36000</v>
      </c>
      <c r="I30" s="30">
        <f t="shared" si="1"/>
        <v>24000</v>
      </c>
      <c r="J30" s="30">
        <v>60000</v>
      </c>
    </row>
    <row r="31" spans="1:10">
      <c r="A31" s="588"/>
      <c r="B31" s="624" t="s">
        <v>127</v>
      </c>
      <c r="C31" s="29">
        <v>0</v>
      </c>
      <c r="D31" s="443">
        <v>150000</v>
      </c>
      <c r="E31" s="444">
        <f t="shared" si="2"/>
        <v>150000</v>
      </c>
      <c r="G31" s="31" t="s">
        <v>195</v>
      </c>
      <c r="H31" s="30"/>
      <c r="I31" s="30">
        <v>30000</v>
      </c>
      <c r="J31" s="30">
        <f>I31</f>
        <v>30000</v>
      </c>
    </row>
    <row r="32" spans="1:10">
      <c r="A32" s="588"/>
      <c r="B32" s="624" t="s">
        <v>128</v>
      </c>
      <c r="C32" s="29">
        <v>0</v>
      </c>
      <c r="D32" s="443">
        <v>150000</v>
      </c>
      <c r="E32" s="444">
        <f t="shared" si="2"/>
        <v>150000</v>
      </c>
      <c r="G32" s="31" t="s">
        <v>196</v>
      </c>
      <c r="H32" s="30">
        <f t="shared" ref="H32:H47" si="3">0.6*J32</f>
        <v>360000</v>
      </c>
      <c r="I32" s="30">
        <f t="shared" ref="I32:I47" si="4">J32-H32</f>
        <v>240000</v>
      </c>
      <c r="J32" s="30">
        <v>600000</v>
      </c>
    </row>
    <row r="33" spans="1:10">
      <c r="A33" s="588"/>
      <c r="B33" s="624" t="s">
        <v>129</v>
      </c>
      <c r="C33" s="29">
        <v>29400</v>
      </c>
      <c r="D33" s="443">
        <v>19600</v>
      </c>
      <c r="E33" s="444">
        <f t="shared" si="2"/>
        <v>49000</v>
      </c>
      <c r="G33" s="31" t="s">
        <v>206</v>
      </c>
      <c r="H33" s="30">
        <f t="shared" si="3"/>
        <v>180000</v>
      </c>
      <c r="I33" s="30">
        <f t="shared" si="4"/>
        <v>120000</v>
      </c>
      <c r="J33" s="30">
        <v>300000</v>
      </c>
    </row>
    <row r="34" spans="1:10">
      <c r="A34" s="588"/>
      <c r="B34" s="624" t="s">
        <v>130</v>
      </c>
      <c r="C34" s="29">
        <v>32400</v>
      </c>
      <c r="D34" s="443">
        <v>21600</v>
      </c>
      <c r="E34" s="444">
        <f t="shared" si="2"/>
        <v>54000</v>
      </c>
      <c r="G34" s="31" t="s">
        <v>197</v>
      </c>
      <c r="H34" s="30">
        <f t="shared" si="3"/>
        <v>24000</v>
      </c>
      <c r="I34" s="30">
        <f t="shared" si="4"/>
        <v>16000</v>
      </c>
      <c r="J34" s="30">
        <v>40000</v>
      </c>
    </row>
    <row r="35" spans="1:10">
      <c r="A35" s="588"/>
      <c r="B35" s="624" t="s">
        <v>131</v>
      </c>
      <c r="C35" s="29">
        <v>60000</v>
      </c>
      <c r="D35" s="443">
        <v>40000</v>
      </c>
      <c r="E35" s="444">
        <f t="shared" si="2"/>
        <v>100000</v>
      </c>
      <c r="G35" s="41" t="s">
        <v>155</v>
      </c>
      <c r="H35" s="30">
        <f t="shared" si="3"/>
        <v>141000</v>
      </c>
      <c r="I35" s="30">
        <f t="shared" si="4"/>
        <v>94000</v>
      </c>
      <c r="J35" s="30">
        <v>235000</v>
      </c>
    </row>
    <row r="36" spans="1:10">
      <c r="A36" s="588"/>
      <c r="B36" s="624" t="s">
        <v>139</v>
      </c>
      <c r="C36" s="29">
        <v>420000</v>
      </c>
      <c r="D36" s="443">
        <v>280000</v>
      </c>
      <c r="E36" s="444">
        <f t="shared" si="2"/>
        <v>700000</v>
      </c>
      <c r="G36" s="31" t="s">
        <v>198</v>
      </c>
      <c r="H36" s="30">
        <f t="shared" si="3"/>
        <v>15000</v>
      </c>
      <c r="I36" s="30">
        <f t="shared" si="4"/>
        <v>10000</v>
      </c>
      <c r="J36" s="30">
        <v>25000</v>
      </c>
    </row>
    <row r="37" spans="1:10">
      <c r="A37" s="588"/>
      <c r="B37" s="624" t="s">
        <v>134</v>
      </c>
      <c r="C37" s="29">
        <v>0</v>
      </c>
      <c r="D37" s="443">
        <v>150000</v>
      </c>
      <c r="E37" s="444">
        <f t="shared" si="2"/>
        <v>150000</v>
      </c>
      <c r="G37" s="41" t="s">
        <v>199</v>
      </c>
      <c r="H37" s="30">
        <f t="shared" si="3"/>
        <v>18000</v>
      </c>
      <c r="I37" s="30">
        <f t="shared" si="4"/>
        <v>12000</v>
      </c>
      <c r="J37" s="30">
        <v>30000</v>
      </c>
    </row>
    <row r="38" spans="1:10">
      <c r="A38" s="588"/>
      <c r="B38" s="624" t="s">
        <v>132</v>
      </c>
      <c r="C38" s="29">
        <v>300000</v>
      </c>
      <c r="D38" s="443">
        <v>1000000</v>
      </c>
      <c r="E38" s="444">
        <f t="shared" si="2"/>
        <v>1300000</v>
      </c>
      <c r="G38" s="43" t="s">
        <v>200</v>
      </c>
      <c r="H38" s="30">
        <f t="shared" si="3"/>
        <v>18000</v>
      </c>
      <c r="I38" s="30">
        <f t="shared" si="4"/>
        <v>12000</v>
      </c>
      <c r="J38" s="30">
        <v>30000</v>
      </c>
    </row>
    <row r="39" spans="1:10">
      <c r="A39" s="588"/>
      <c r="B39" s="624" t="s">
        <v>135</v>
      </c>
      <c r="C39" s="29">
        <v>36000</v>
      </c>
      <c r="D39" s="443">
        <v>24000</v>
      </c>
      <c r="E39" s="444">
        <f t="shared" ref="E39:E44" si="5">+C39+D39</f>
        <v>60000</v>
      </c>
      <c r="G39" s="31" t="s">
        <v>136</v>
      </c>
      <c r="H39" s="30">
        <f t="shared" si="3"/>
        <v>270000</v>
      </c>
      <c r="I39" s="30">
        <f t="shared" si="4"/>
        <v>180000</v>
      </c>
      <c r="J39" s="30">
        <v>450000</v>
      </c>
    </row>
    <row r="40" spans="1:10">
      <c r="A40" s="588"/>
      <c r="B40" s="624" t="s">
        <v>2149</v>
      </c>
      <c r="C40" s="29">
        <v>0</v>
      </c>
      <c r="D40" s="443">
        <v>30000</v>
      </c>
      <c r="E40" s="444">
        <f t="shared" si="5"/>
        <v>30000</v>
      </c>
      <c r="G40" s="31"/>
      <c r="H40" s="30"/>
      <c r="I40" s="30"/>
      <c r="J40" s="30"/>
    </row>
    <row r="41" spans="1:10">
      <c r="A41" s="588"/>
      <c r="B41" s="624" t="s">
        <v>2150</v>
      </c>
      <c r="C41" s="29">
        <v>0</v>
      </c>
      <c r="D41" s="443">
        <v>150000</v>
      </c>
      <c r="E41" s="444">
        <f t="shared" si="5"/>
        <v>150000</v>
      </c>
      <c r="G41" s="31" t="s">
        <v>137</v>
      </c>
      <c r="H41" s="30">
        <f t="shared" si="3"/>
        <v>270000</v>
      </c>
      <c r="I41" s="30">
        <f t="shared" si="4"/>
        <v>180000</v>
      </c>
      <c r="J41" s="30">
        <v>450000</v>
      </c>
    </row>
    <row r="42" spans="1:10">
      <c r="A42" s="588"/>
      <c r="B42" s="624" t="s">
        <v>2151</v>
      </c>
      <c r="C42" s="29">
        <v>0</v>
      </c>
      <c r="D42" s="443">
        <v>150000</v>
      </c>
      <c r="E42" s="444">
        <f t="shared" si="5"/>
        <v>150000</v>
      </c>
      <c r="G42" s="31" t="s">
        <v>138</v>
      </c>
      <c r="H42" s="30">
        <f t="shared" si="3"/>
        <v>510000</v>
      </c>
      <c r="I42" s="30">
        <f t="shared" si="4"/>
        <v>340000</v>
      </c>
      <c r="J42" s="30">
        <v>850000</v>
      </c>
    </row>
    <row r="43" spans="1:10">
      <c r="A43" s="588"/>
      <c r="B43" s="624" t="s">
        <v>2152</v>
      </c>
      <c r="C43" s="29">
        <v>0</v>
      </c>
      <c r="D43" s="443">
        <v>150000</v>
      </c>
      <c r="E43" s="444">
        <f t="shared" si="5"/>
        <v>150000</v>
      </c>
      <c r="G43" s="31" t="s">
        <v>201</v>
      </c>
      <c r="H43" s="30">
        <f t="shared" si="3"/>
        <v>4890000</v>
      </c>
      <c r="I43" s="30">
        <f t="shared" si="4"/>
        <v>3260000</v>
      </c>
      <c r="J43" s="30">
        <v>8150000</v>
      </c>
    </row>
    <row r="44" spans="1:10">
      <c r="A44" s="588"/>
      <c r="B44" s="624" t="s">
        <v>2153</v>
      </c>
      <c r="C44" s="29">
        <v>4890000</v>
      </c>
      <c r="D44" s="443">
        <v>3260000</v>
      </c>
      <c r="E44" s="444">
        <f t="shared" si="5"/>
        <v>8150000</v>
      </c>
      <c r="G44" s="31" t="s">
        <v>202</v>
      </c>
      <c r="H44" s="30">
        <f t="shared" si="3"/>
        <v>780000</v>
      </c>
      <c r="I44" s="30">
        <f t="shared" si="4"/>
        <v>520000</v>
      </c>
      <c r="J44" s="30">
        <v>1300000</v>
      </c>
    </row>
    <row r="45" spans="1:10">
      <c r="A45" s="588"/>
      <c r="B45" s="73" t="s">
        <v>2154</v>
      </c>
      <c r="C45" s="34">
        <v>270000</v>
      </c>
      <c r="D45" s="34">
        <v>180000</v>
      </c>
      <c r="E45" s="192">
        <f>D45+C45</f>
        <v>450000</v>
      </c>
      <c r="G45" s="31" t="s">
        <v>203</v>
      </c>
      <c r="H45" s="30">
        <f t="shared" si="3"/>
        <v>420000</v>
      </c>
      <c r="I45" s="30">
        <f t="shared" si="4"/>
        <v>280000</v>
      </c>
      <c r="J45" s="30">
        <v>700000</v>
      </c>
    </row>
    <row r="46" spans="1:10">
      <c r="A46" s="588"/>
      <c r="B46" s="73" t="s">
        <v>2155</v>
      </c>
      <c r="C46" s="34">
        <v>270000</v>
      </c>
      <c r="D46" s="34">
        <v>180000</v>
      </c>
      <c r="E46" s="192">
        <f>D46+C46</f>
        <v>450000</v>
      </c>
      <c r="G46" s="31" t="s">
        <v>204</v>
      </c>
      <c r="H46" s="30">
        <f t="shared" si="3"/>
        <v>30000</v>
      </c>
      <c r="I46" s="30">
        <f t="shared" si="4"/>
        <v>20000</v>
      </c>
      <c r="J46" s="30">
        <v>50000</v>
      </c>
    </row>
    <row r="47" spans="1:10">
      <c r="A47" s="588"/>
      <c r="B47" s="73" t="s">
        <v>2156</v>
      </c>
      <c r="C47" s="34">
        <v>510000</v>
      </c>
      <c r="D47" s="34">
        <v>340000</v>
      </c>
      <c r="E47" s="192">
        <f>D47+C47</f>
        <v>850000</v>
      </c>
      <c r="G47" s="32" t="s">
        <v>140</v>
      </c>
      <c r="H47" s="30">
        <f t="shared" si="3"/>
        <v>240000</v>
      </c>
      <c r="I47" s="30">
        <f t="shared" si="4"/>
        <v>160000</v>
      </c>
      <c r="J47" s="30">
        <v>400000</v>
      </c>
    </row>
    <row r="48" spans="1:10">
      <c r="A48" s="588"/>
      <c r="B48" s="73" t="s">
        <v>2157</v>
      </c>
      <c r="C48" s="34">
        <v>240000</v>
      </c>
      <c r="D48" s="34">
        <v>160000</v>
      </c>
      <c r="E48" s="192">
        <v>400000</v>
      </c>
    </row>
    <row r="49" spans="1:10">
      <c r="A49" s="588"/>
      <c r="B49" s="73" t="s">
        <v>2158</v>
      </c>
      <c r="C49" s="34">
        <v>50000</v>
      </c>
      <c r="D49" s="34">
        <v>50000</v>
      </c>
      <c r="E49" s="192">
        <v>100000</v>
      </c>
    </row>
    <row r="50" spans="1:10">
      <c r="A50" s="588"/>
      <c r="B50" s="73" t="s">
        <v>2159</v>
      </c>
      <c r="C50" s="34">
        <v>10000</v>
      </c>
      <c r="D50" s="34">
        <v>30000</v>
      </c>
      <c r="E50" s="192">
        <f>D50+C50</f>
        <v>40000</v>
      </c>
    </row>
    <row r="51" spans="1:10">
      <c r="A51" s="588"/>
      <c r="B51" s="73" t="s">
        <v>2160</v>
      </c>
      <c r="C51" s="34">
        <v>10000</v>
      </c>
      <c r="D51" s="34">
        <v>20000</v>
      </c>
      <c r="E51" s="192">
        <f>D51+C51</f>
        <v>30000</v>
      </c>
    </row>
    <row r="52" spans="1:10">
      <c r="A52" s="588"/>
      <c r="B52" s="73" t="s">
        <v>2161</v>
      </c>
      <c r="C52" s="34">
        <v>10000</v>
      </c>
      <c r="D52" s="34">
        <v>30000</v>
      </c>
      <c r="E52" s="192">
        <f>D52+C52</f>
        <v>40000</v>
      </c>
    </row>
    <row r="53" spans="1:10">
      <c r="A53" s="588"/>
      <c r="B53" s="73" t="s">
        <v>2162</v>
      </c>
      <c r="C53" s="34">
        <v>10000</v>
      </c>
      <c r="D53" s="34">
        <v>15000</v>
      </c>
      <c r="E53" s="192">
        <f t="shared" ref="E53:E55" si="6">D53+C53</f>
        <v>25000</v>
      </c>
    </row>
    <row r="54" spans="1:10">
      <c r="A54" s="588"/>
      <c r="B54" s="73" t="s">
        <v>2163</v>
      </c>
      <c r="C54" s="34">
        <v>30000</v>
      </c>
      <c r="D54" s="34">
        <v>20000</v>
      </c>
      <c r="E54" s="192">
        <f t="shared" si="6"/>
        <v>50000</v>
      </c>
    </row>
    <row r="55" spans="1:10">
      <c r="A55" s="588"/>
      <c r="B55" s="73" t="s">
        <v>2164</v>
      </c>
      <c r="C55" s="34">
        <v>10000</v>
      </c>
      <c r="D55" s="34">
        <v>20000</v>
      </c>
      <c r="E55" s="192">
        <f t="shared" si="6"/>
        <v>30000</v>
      </c>
    </row>
    <row r="56" spans="1:10">
      <c r="A56" s="588"/>
      <c r="B56" s="73" t="s">
        <v>2165</v>
      </c>
      <c r="C56" s="34">
        <f>H56*20%+H56</f>
        <v>3600</v>
      </c>
      <c r="D56" s="34">
        <f>I56*20%+I56</f>
        <v>2400</v>
      </c>
      <c r="E56" s="192">
        <f>D56+C56</f>
        <v>6000</v>
      </c>
      <c r="G56" s="102" t="s">
        <v>2016</v>
      </c>
      <c r="H56" s="34">
        <v>3000</v>
      </c>
      <c r="I56" s="34">
        <v>2000</v>
      </c>
      <c r="J56" s="34">
        <f>H56+I56</f>
        <v>5000</v>
      </c>
    </row>
    <row r="57" spans="1:10">
      <c r="A57" s="588"/>
      <c r="B57" s="615" t="s">
        <v>2166</v>
      </c>
      <c r="C57" s="34">
        <f t="shared" ref="C57:C97" si="7">H57*20%+H57</f>
        <v>15600</v>
      </c>
      <c r="D57" s="34">
        <f t="shared" ref="D57:D97" si="8">I57*20%+I57</f>
        <v>8400</v>
      </c>
      <c r="E57" s="192">
        <f t="shared" ref="E57:E97" si="9">D57+C57</f>
        <v>24000</v>
      </c>
      <c r="G57" s="102" t="s">
        <v>2017</v>
      </c>
      <c r="H57" s="34">
        <f>0.65*J57</f>
        <v>13000</v>
      </c>
      <c r="I57" s="34">
        <f>0.35*J57</f>
        <v>7000</v>
      </c>
      <c r="J57" s="34">
        <v>20000</v>
      </c>
    </row>
    <row r="58" spans="1:10">
      <c r="A58" s="588"/>
      <c r="B58" s="73" t="s">
        <v>2167</v>
      </c>
      <c r="C58" s="34">
        <f t="shared" si="7"/>
        <v>1200</v>
      </c>
      <c r="D58" s="34">
        <f t="shared" si="8"/>
        <v>1800</v>
      </c>
      <c r="E58" s="192">
        <f t="shared" si="9"/>
        <v>3000</v>
      </c>
      <c r="G58" s="102" t="s">
        <v>2018</v>
      </c>
      <c r="H58" s="34">
        <v>1000</v>
      </c>
      <c r="I58" s="34">
        <v>1500</v>
      </c>
      <c r="J58" s="34">
        <v>2500</v>
      </c>
    </row>
    <row r="59" spans="1:10">
      <c r="A59" s="588"/>
      <c r="B59" s="73" t="s">
        <v>2168</v>
      </c>
      <c r="C59" s="34">
        <f t="shared" si="7"/>
        <v>96000</v>
      </c>
      <c r="D59" s="34">
        <f t="shared" si="8"/>
        <v>54000</v>
      </c>
      <c r="E59" s="192">
        <f t="shared" si="9"/>
        <v>150000</v>
      </c>
      <c r="G59" s="102" t="s">
        <v>1921</v>
      </c>
      <c r="H59" s="34">
        <v>80000</v>
      </c>
      <c r="I59" s="34">
        <v>45000</v>
      </c>
      <c r="J59" s="34">
        <f>H59+I59</f>
        <v>125000</v>
      </c>
    </row>
    <row r="60" spans="1:10">
      <c r="A60" s="763"/>
      <c r="B60" s="764" t="s">
        <v>2169</v>
      </c>
      <c r="C60" s="572">
        <f t="shared" si="7"/>
        <v>66000</v>
      </c>
      <c r="D60" s="572">
        <f t="shared" si="8"/>
        <v>42000</v>
      </c>
      <c r="E60" s="765">
        <f t="shared" si="9"/>
        <v>108000</v>
      </c>
      <c r="G60" s="102" t="s">
        <v>2019</v>
      </c>
      <c r="H60" s="34">
        <v>55000</v>
      </c>
      <c r="I60" s="34">
        <v>35000</v>
      </c>
      <c r="J60" s="34">
        <f>H60+I60</f>
        <v>90000</v>
      </c>
    </row>
    <row r="61" spans="1:10">
      <c r="A61" s="760"/>
      <c r="B61" s="761" t="s">
        <v>2170</v>
      </c>
      <c r="C61" s="464">
        <f t="shared" si="7"/>
        <v>19800</v>
      </c>
      <c r="D61" s="464">
        <f t="shared" si="8"/>
        <v>10200</v>
      </c>
      <c r="E61" s="762">
        <f t="shared" si="9"/>
        <v>30000</v>
      </c>
      <c r="G61" s="102" t="s">
        <v>2020</v>
      </c>
      <c r="H61" s="34">
        <v>16500</v>
      </c>
      <c r="I61" s="34">
        <v>8500</v>
      </c>
      <c r="J61" s="34">
        <v>25000</v>
      </c>
    </row>
    <row r="62" spans="1:10">
      <c r="A62" s="588"/>
      <c r="B62" s="73" t="s">
        <v>2171</v>
      </c>
      <c r="C62" s="34">
        <f t="shared" si="7"/>
        <v>1200</v>
      </c>
      <c r="D62" s="34">
        <f t="shared" si="8"/>
        <v>1800</v>
      </c>
      <c r="E62" s="192">
        <f t="shared" si="9"/>
        <v>3000</v>
      </c>
      <c r="G62" s="102" t="s">
        <v>2021</v>
      </c>
      <c r="H62" s="34">
        <v>1000</v>
      </c>
      <c r="I62" s="34">
        <v>1500</v>
      </c>
      <c r="J62" s="34">
        <v>2500</v>
      </c>
    </row>
    <row r="63" spans="1:10">
      <c r="A63" s="588"/>
      <c r="B63" s="615" t="s">
        <v>2172</v>
      </c>
      <c r="C63" s="34">
        <f t="shared" si="7"/>
        <v>19200</v>
      </c>
      <c r="D63" s="34">
        <f t="shared" si="8"/>
        <v>10800</v>
      </c>
      <c r="E63" s="192">
        <f t="shared" si="9"/>
        <v>30000</v>
      </c>
      <c r="G63" s="454" t="s">
        <v>1875</v>
      </c>
      <c r="H63" s="34">
        <v>16000</v>
      </c>
      <c r="I63" s="34">
        <v>9000</v>
      </c>
      <c r="J63" s="34">
        <v>25000</v>
      </c>
    </row>
    <row r="64" spans="1:10">
      <c r="A64" s="588"/>
      <c r="B64" s="615" t="s">
        <v>2173</v>
      </c>
      <c r="C64" s="34">
        <f t="shared" si="7"/>
        <v>39000</v>
      </c>
      <c r="D64" s="34">
        <f t="shared" si="8"/>
        <v>21000</v>
      </c>
      <c r="E64" s="192">
        <f t="shared" si="9"/>
        <v>60000</v>
      </c>
      <c r="G64" s="454" t="s">
        <v>1876</v>
      </c>
      <c r="H64" s="34">
        <f>J64-I64</f>
        <v>32500</v>
      </c>
      <c r="I64" s="34">
        <f>35%*J64</f>
        <v>17500</v>
      </c>
      <c r="J64" s="34">
        <v>50000</v>
      </c>
    </row>
    <row r="65" spans="1:10">
      <c r="A65" s="588"/>
      <c r="B65" s="615" t="s">
        <v>2174</v>
      </c>
      <c r="C65" s="34">
        <f t="shared" si="7"/>
        <v>60000</v>
      </c>
      <c r="D65" s="34">
        <f t="shared" si="8"/>
        <v>30000</v>
      </c>
      <c r="E65" s="192">
        <f t="shared" si="9"/>
        <v>90000</v>
      </c>
      <c r="G65" s="454" t="s">
        <v>1877</v>
      </c>
      <c r="H65" s="34">
        <f>J65-I65</f>
        <v>50000</v>
      </c>
      <c r="I65" s="34">
        <v>25000</v>
      </c>
      <c r="J65" s="34">
        <v>75000</v>
      </c>
    </row>
    <row r="66" spans="1:10">
      <c r="A66" s="588"/>
      <c r="B66" s="73" t="s">
        <v>2175</v>
      </c>
      <c r="C66" s="34"/>
      <c r="D66" s="34"/>
      <c r="E66" s="192"/>
      <c r="G66" s="33" t="s">
        <v>2022</v>
      </c>
      <c r="H66" s="34"/>
      <c r="I66" s="34"/>
      <c r="J66" s="34"/>
    </row>
    <row r="67" spans="1:10">
      <c r="A67" s="588"/>
      <c r="B67" s="616" t="s">
        <v>950</v>
      </c>
      <c r="C67" s="34">
        <f t="shared" si="7"/>
        <v>14400</v>
      </c>
      <c r="D67" s="34">
        <f t="shared" si="8"/>
        <v>9600</v>
      </c>
      <c r="E67" s="192">
        <f t="shared" si="9"/>
        <v>24000</v>
      </c>
      <c r="G67" s="33" t="s">
        <v>950</v>
      </c>
      <c r="H67" s="34">
        <f>0.6*J67</f>
        <v>12000</v>
      </c>
      <c r="I67" s="34">
        <f>0.4*J67</f>
        <v>8000</v>
      </c>
      <c r="J67" s="34">
        <v>20000</v>
      </c>
    </row>
    <row r="68" spans="1:10">
      <c r="A68" s="588"/>
      <c r="B68" s="616" t="s">
        <v>1133</v>
      </c>
      <c r="C68" s="34">
        <f t="shared" si="7"/>
        <v>18000</v>
      </c>
      <c r="D68" s="34">
        <f t="shared" si="8"/>
        <v>12000</v>
      </c>
      <c r="E68" s="192">
        <f t="shared" si="9"/>
        <v>30000</v>
      </c>
      <c r="G68" s="33" t="s">
        <v>1133</v>
      </c>
      <c r="H68" s="34">
        <f>0.6*J68</f>
        <v>15000</v>
      </c>
      <c r="I68" s="34">
        <f>0.4*J68</f>
        <v>10000</v>
      </c>
      <c r="J68" s="34">
        <v>25000</v>
      </c>
    </row>
    <row r="69" spans="1:10">
      <c r="A69" s="588"/>
      <c r="B69" s="616" t="s">
        <v>952</v>
      </c>
      <c r="C69" s="34">
        <f t="shared" si="7"/>
        <v>21600</v>
      </c>
      <c r="D69" s="34">
        <f t="shared" si="8"/>
        <v>14400</v>
      </c>
      <c r="E69" s="192">
        <f t="shared" si="9"/>
        <v>36000</v>
      </c>
      <c r="G69" s="33" t="s">
        <v>952</v>
      </c>
      <c r="H69" s="34">
        <f>0.6*J69</f>
        <v>18000</v>
      </c>
      <c r="I69" s="34">
        <f>0.4*J69</f>
        <v>12000</v>
      </c>
      <c r="J69" s="34">
        <v>30000</v>
      </c>
    </row>
    <row r="70" spans="1:10">
      <c r="A70" s="625"/>
      <c r="B70" s="616" t="s">
        <v>1134</v>
      </c>
      <c r="C70" s="34">
        <f t="shared" si="7"/>
        <v>25200</v>
      </c>
      <c r="D70" s="34">
        <f t="shared" si="8"/>
        <v>16800</v>
      </c>
      <c r="E70" s="192">
        <f t="shared" si="9"/>
        <v>42000</v>
      </c>
      <c r="G70" s="33" t="s">
        <v>1134</v>
      </c>
      <c r="H70" s="34">
        <f>0.6*J70</f>
        <v>21000</v>
      </c>
      <c r="I70" s="34">
        <f>0.4*J70</f>
        <v>14000</v>
      </c>
      <c r="J70" s="34">
        <v>35000</v>
      </c>
    </row>
    <row r="71" spans="1:10">
      <c r="A71" s="625"/>
      <c r="B71" s="73" t="s">
        <v>2176</v>
      </c>
      <c r="C71" s="34">
        <f t="shared" si="7"/>
        <v>9600</v>
      </c>
      <c r="D71" s="34">
        <f t="shared" si="8"/>
        <v>8400</v>
      </c>
      <c r="E71" s="192">
        <f t="shared" si="9"/>
        <v>18000</v>
      </c>
      <c r="G71" s="102" t="s">
        <v>2023</v>
      </c>
      <c r="H71" s="34">
        <v>8000</v>
      </c>
      <c r="I71" s="34">
        <v>7000</v>
      </c>
      <c r="J71" s="34">
        <v>15000</v>
      </c>
    </row>
    <row r="72" spans="1:10">
      <c r="A72" s="625"/>
      <c r="B72" s="73" t="s">
        <v>2177</v>
      </c>
      <c r="C72" s="34">
        <f t="shared" si="7"/>
        <v>7800</v>
      </c>
      <c r="D72" s="34">
        <f t="shared" si="8"/>
        <v>4200</v>
      </c>
      <c r="E72" s="192">
        <f t="shared" si="9"/>
        <v>12000</v>
      </c>
      <c r="G72" s="102" t="s">
        <v>2024</v>
      </c>
      <c r="H72" s="34">
        <v>6500</v>
      </c>
      <c r="I72" s="34">
        <v>3500</v>
      </c>
      <c r="J72" s="34">
        <v>10000</v>
      </c>
    </row>
    <row r="73" spans="1:10" ht="15" customHeight="1">
      <c r="A73" s="626"/>
      <c r="B73" s="73" t="s">
        <v>2178</v>
      </c>
      <c r="C73" s="34">
        <f t="shared" si="7"/>
        <v>12000</v>
      </c>
      <c r="D73" s="34">
        <f t="shared" si="8"/>
        <v>6000</v>
      </c>
      <c r="E73" s="192">
        <f t="shared" si="9"/>
        <v>18000</v>
      </c>
      <c r="G73" s="102" t="s">
        <v>2025</v>
      </c>
      <c r="H73" s="34">
        <v>10000</v>
      </c>
      <c r="I73" s="34">
        <v>5000</v>
      </c>
      <c r="J73" s="34">
        <v>15000</v>
      </c>
    </row>
    <row r="74" spans="1:10">
      <c r="A74" s="625"/>
      <c r="B74" s="73" t="s">
        <v>2179</v>
      </c>
      <c r="C74" s="34">
        <f t="shared" si="7"/>
        <v>36000</v>
      </c>
      <c r="D74" s="34">
        <f t="shared" si="8"/>
        <v>24000</v>
      </c>
      <c r="E74" s="192">
        <f t="shared" si="9"/>
        <v>60000</v>
      </c>
      <c r="G74" s="102" t="s">
        <v>2026</v>
      </c>
      <c r="H74" s="34">
        <f>0.6*J74</f>
        <v>30000</v>
      </c>
      <c r="I74" s="34">
        <f>0.4*J74</f>
        <v>20000</v>
      </c>
      <c r="J74" s="34">
        <v>50000</v>
      </c>
    </row>
    <row r="75" spans="1:10">
      <c r="A75" s="583"/>
      <c r="B75" s="73" t="s">
        <v>2180</v>
      </c>
      <c r="C75" s="34">
        <f t="shared" si="7"/>
        <v>108000</v>
      </c>
      <c r="D75" s="34">
        <f t="shared" si="8"/>
        <v>72000</v>
      </c>
      <c r="E75" s="192">
        <f t="shared" si="9"/>
        <v>180000</v>
      </c>
      <c r="F75" s="607"/>
      <c r="G75" s="102" t="s">
        <v>2027</v>
      </c>
      <c r="H75" s="34">
        <f>0.6*J75</f>
        <v>90000</v>
      </c>
      <c r="I75" s="34">
        <f>0.4*J75</f>
        <v>60000</v>
      </c>
      <c r="J75" s="34">
        <v>150000</v>
      </c>
    </row>
    <row r="76" spans="1:10">
      <c r="A76" s="583"/>
      <c r="B76" s="73" t="s">
        <v>2181</v>
      </c>
      <c r="C76" s="34">
        <f t="shared" si="7"/>
        <v>186000</v>
      </c>
      <c r="D76" s="34">
        <f t="shared" si="8"/>
        <v>102000</v>
      </c>
      <c r="E76" s="192">
        <f t="shared" si="9"/>
        <v>288000</v>
      </c>
      <c r="F76" s="607"/>
      <c r="G76" s="102" t="s">
        <v>2028</v>
      </c>
      <c r="H76" s="34">
        <v>155000</v>
      </c>
      <c r="I76" s="34">
        <v>85000</v>
      </c>
      <c r="J76" s="34">
        <f>I76+H76</f>
        <v>240000</v>
      </c>
    </row>
    <row r="77" spans="1:10">
      <c r="A77" s="583"/>
      <c r="B77" s="73" t="s">
        <v>2182</v>
      </c>
      <c r="C77" s="34">
        <f t="shared" si="7"/>
        <v>13200</v>
      </c>
      <c r="D77" s="34">
        <f t="shared" si="8"/>
        <v>48000</v>
      </c>
      <c r="E77" s="192">
        <f t="shared" si="9"/>
        <v>61200</v>
      </c>
      <c r="F77" s="607"/>
      <c r="G77" s="455" t="s">
        <v>2029</v>
      </c>
      <c r="H77" s="476">
        <v>11000</v>
      </c>
      <c r="I77" s="476">
        <v>40000</v>
      </c>
      <c r="J77" s="476">
        <v>150000</v>
      </c>
    </row>
    <row r="78" spans="1:10">
      <c r="A78" s="583"/>
      <c r="B78" s="617" t="s">
        <v>2183</v>
      </c>
      <c r="C78" s="34">
        <f t="shared" si="7"/>
        <v>20400</v>
      </c>
      <c r="D78" s="34">
        <f t="shared" si="8"/>
        <v>10800</v>
      </c>
      <c r="E78" s="192">
        <f t="shared" si="9"/>
        <v>31200</v>
      </c>
      <c r="F78" s="607"/>
      <c r="G78" s="38" t="s">
        <v>169</v>
      </c>
      <c r="H78" s="462">
        <v>17000</v>
      </c>
      <c r="I78" s="462">
        <v>9000</v>
      </c>
      <c r="J78" s="462">
        <v>26000</v>
      </c>
    </row>
    <row r="79" spans="1:10">
      <c r="A79" s="583"/>
      <c r="B79" s="618" t="s">
        <v>2184</v>
      </c>
      <c r="C79" s="34"/>
      <c r="D79" s="34"/>
      <c r="E79" s="192">
        <f t="shared" si="9"/>
        <v>0</v>
      </c>
      <c r="F79" s="607"/>
      <c r="G79" s="37" t="s">
        <v>2030</v>
      </c>
      <c r="H79" s="34"/>
      <c r="I79" s="34"/>
      <c r="J79" s="34">
        <f>H79+I79</f>
        <v>0</v>
      </c>
    </row>
    <row r="80" spans="1:10">
      <c r="A80" s="583"/>
      <c r="B80" s="619" t="s">
        <v>2031</v>
      </c>
      <c r="C80" s="34">
        <f t="shared" si="7"/>
        <v>19200</v>
      </c>
      <c r="D80" s="34">
        <f t="shared" si="8"/>
        <v>10800</v>
      </c>
      <c r="E80" s="192">
        <f t="shared" si="9"/>
        <v>30000</v>
      </c>
      <c r="F80" s="607"/>
      <c r="G80" s="37" t="s">
        <v>2031</v>
      </c>
      <c r="H80" s="34">
        <v>16000</v>
      </c>
      <c r="I80" s="34">
        <v>9000</v>
      </c>
      <c r="J80" s="34">
        <f>H80+I80</f>
        <v>25000</v>
      </c>
    </row>
    <row r="81" spans="1:10">
      <c r="A81" s="583"/>
      <c r="B81" s="619" t="s">
        <v>2032</v>
      </c>
      <c r="C81" s="34">
        <f t="shared" si="7"/>
        <v>39000</v>
      </c>
      <c r="D81" s="34">
        <f t="shared" si="8"/>
        <v>21000</v>
      </c>
      <c r="E81" s="192">
        <f t="shared" si="9"/>
        <v>60000</v>
      </c>
      <c r="F81" s="607"/>
      <c r="G81" s="37" t="s">
        <v>2032</v>
      </c>
      <c r="H81" s="34">
        <v>32500</v>
      </c>
      <c r="I81" s="34">
        <v>17500</v>
      </c>
      <c r="J81" s="34">
        <f>H81+I81</f>
        <v>50000</v>
      </c>
    </row>
    <row r="82" spans="1:10">
      <c r="A82" s="627"/>
      <c r="B82" s="619" t="s">
        <v>2033</v>
      </c>
      <c r="C82" s="34">
        <f t="shared" si="7"/>
        <v>78000</v>
      </c>
      <c r="D82" s="34">
        <f t="shared" si="8"/>
        <v>42000</v>
      </c>
      <c r="E82" s="192">
        <f t="shared" si="9"/>
        <v>120000</v>
      </c>
      <c r="F82" s="607"/>
      <c r="G82" s="37" t="s">
        <v>2033</v>
      </c>
      <c r="H82" s="34">
        <v>65000</v>
      </c>
      <c r="I82" s="34">
        <v>35000</v>
      </c>
      <c r="J82" s="34">
        <f>H82+I82</f>
        <v>100000</v>
      </c>
    </row>
    <row r="83" spans="1:10">
      <c r="A83" s="627"/>
      <c r="B83" s="73" t="s">
        <v>2185</v>
      </c>
      <c r="C83" s="34">
        <f t="shared" si="7"/>
        <v>144000</v>
      </c>
      <c r="D83" s="34">
        <f t="shared" si="8"/>
        <v>216000</v>
      </c>
      <c r="E83" s="192">
        <f t="shared" si="9"/>
        <v>360000</v>
      </c>
      <c r="F83" s="607"/>
      <c r="G83" s="102" t="s">
        <v>2034</v>
      </c>
      <c r="H83" s="34">
        <f>0.4*J83</f>
        <v>120000</v>
      </c>
      <c r="I83" s="34">
        <f>0.6*J83</f>
        <v>180000</v>
      </c>
      <c r="J83" s="34">
        <v>300000</v>
      </c>
    </row>
    <row r="84" spans="1:10">
      <c r="A84" s="627"/>
      <c r="B84" s="73" t="s">
        <v>2186</v>
      </c>
      <c r="C84" s="34">
        <f t="shared" si="7"/>
        <v>15600</v>
      </c>
      <c r="D84" s="34">
        <f t="shared" si="8"/>
        <v>8400</v>
      </c>
      <c r="E84" s="192">
        <f t="shared" si="9"/>
        <v>24000</v>
      </c>
      <c r="F84" s="607"/>
      <c r="G84" s="102" t="s">
        <v>2148</v>
      </c>
      <c r="H84" s="34">
        <v>13000</v>
      </c>
      <c r="I84" s="34">
        <v>7000</v>
      </c>
      <c r="J84" s="34">
        <v>20000</v>
      </c>
    </row>
    <row r="85" spans="1:10">
      <c r="A85" s="627"/>
      <c r="B85" s="73" t="s">
        <v>2187</v>
      </c>
      <c r="C85" s="34">
        <f t="shared" si="7"/>
        <v>108000</v>
      </c>
      <c r="D85" s="34">
        <f t="shared" si="8"/>
        <v>72000</v>
      </c>
      <c r="E85" s="192">
        <f t="shared" si="9"/>
        <v>180000</v>
      </c>
      <c r="F85" s="608"/>
      <c r="G85" s="102" t="s">
        <v>2035</v>
      </c>
      <c r="H85" s="34">
        <f>0.6*J85</f>
        <v>90000</v>
      </c>
      <c r="I85" s="34">
        <f>0.4*J85</f>
        <v>60000</v>
      </c>
      <c r="J85" s="34">
        <v>150000</v>
      </c>
    </row>
    <row r="86" spans="1:10">
      <c r="A86" s="628"/>
      <c r="B86" s="73" t="s">
        <v>2188</v>
      </c>
      <c r="C86" s="34">
        <f t="shared" si="7"/>
        <v>120000</v>
      </c>
      <c r="D86" s="34">
        <f t="shared" si="8"/>
        <v>60000</v>
      </c>
      <c r="E86" s="192">
        <f t="shared" si="9"/>
        <v>180000</v>
      </c>
      <c r="F86" s="607"/>
      <c r="G86" s="102" t="s">
        <v>2036</v>
      </c>
      <c r="H86" s="34">
        <v>100000</v>
      </c>
      <c r="I86" s="34">
        <v>50000</v>
      </c>
      <c r="J86" s="34">
        <f>H86+I86</f>
        <v>150000</v>
      </c>
    </row>
    <row r="87" spans="1:10">
      <c r="A87" s="628"/>
      <c r="B87" s="35" t="s">
        <v>2189</v>
      </c>
      <c r="C87" s="34">
        <f t="shared" si="7"/>
        <v>240000</v>
      </c>
      <c r="D87" s="34">
        <f t="shared" si="8"/>
        <v>360000</v>
      </c>
      <c r="E87" s="192">
        <f t="shared" si="9"/>
        <v>600000</v>
      </c>
      <c r="F87" s="607"/>
      <c r="G87" s="35" t="s">
        <v>2037</v>
      </c>
      <c r="H87" s="34">
        <v>200000</v>
      </c>
      <c r="I87" s="34">
        <v>300000</v>
      </c>
      <c r="J87" s="34">
        <v>500000</v>
      </c>
    </row>
    <row r="88" spans="1:10">
      <c r="A88" s="628"/>
      <c r="B88" s="73" t="s">
        <v>2190</v>
      </c>
      <c r="C88" s="34">
        <f t="shared" si="7"/>
        <v>90000</v>
      </c>
      <c r="D88" s="34">
        <f t="shared" si="8"/>
        <v>60000</v>
      </c>
      <c r="E88" s="192">
        <f t="shared" si="9"/>
        <v>150000</v>
      </c>
      <c r="F88" s="607"/>
      <c r="G88" s="102" t="s">
        <v>2039</v>
      </c>
      <c r="H88" s="34">
        <v>75000</v>
      </c>
      <c r="I88" s="34">
        <v>50000</v>
      </c>
      <c r="J88" s="34">
        <v>125000</v>
      </c>
    </row>
    <row r="89" spans="1:10">
      <c r="A89" s="628"/>
      <c r="B89" s="618" t="s">
        <v>2191</v>
      </c>
      <c r="C89" s="34"/>
      <c r="D89" s="34"/>
      <c r="E89" s="192"/>
      <c r="F89" s="607"/>
      <c r="G89" s="456" t="s">
        <v>1927</v>
      </c>
      <c r="H89" s="458"/>
      <c r="I89" s="458"/>
      <c r="J89" s="458"/>
    </row>
    <row r="90" spans="1:10" ht="15.75">
      <c r="A90" s="629"/>
      <c r="B90" s="630" t="s">
        <v>2041</v>
      </c>
      <c r="C90" s="34">
        <f t="shared" si="7"/>
        <v>2400</v>
      </c>
      <c r="D90" s="34"/>
      <c r="E90" s="192">
        <f t="shared" si="9"/>
        <v>2400</v>
      </c>
      <c r="F90" s="607"/>
      <c r="G90" s="457" t="s">
        <v>2041</v>
      </c>
      <c r="H90" s="463">
        <v>2000</v>
      </c>
      <c r="I90" s="463">
        <v>0</v>
      </c>
      <c r="J90" s="463">
        <v>2000</v>
      </c>
    </row>
    <row r="91" spans="1:10">
      <c r="A91" s="629"/>
      <c r="B91" s="630" t="s">
        <v>1929</v>
      </c>
      <c r="C91" s="34">
        <f t="shared" si="7"/>
        <v>19200</v>
      </c>
      <c r="D91" s="34">
        <f t="shared" si="8"/>
        <v>4800</v>
      </c>
      <c r="E91" s="192">
        <f t="shared" si="9"/>
        <v>24000</v>
      </c>
      <c r="F91" s="607"/>
      <c r="G91" s="457" t="s">
        <v>1929</v>
      </c>
      <c r="H91" s="3">
        <v>16000</v>
      </c>
      <c r="I91" s="3">
        <v>4000</v>
      </c>
      <c r="J91" s="3">
        <v>20000</v>
      </c>
    </row>
    <row r="92" spans="1:10">
      <c r="A92" s="629"/>
      <c r="B92" s="630" t="s">
        <v>1930</v>
      </c>
      <c r="C92" s="34">
        <f t="shared" si="7"/>
        <v>24000</v>
      </c>
      <c r="D92" s="34">
        <f t="shared" si="8"/>
        <v>6000</v>
      </c>
      <c r="E92" s="192">
        <f t="shared" si="9"/>
        <v>30000</v>
      </c>
      <c r="F92" s="607"/>
      <c r="G92" s="457" t="s">
        <v>1930</v>
      </c>
      <c r="H92" s="464">
        <v>20000</v>
      </c>
      <c r="I92" s="464">
        <v>5000</v>
      </c>
      <c r="J92" s="464">
        <f>I92+H92</f>
        <v>25000</v>
      </c>
    </row>
    <row r="93" spans="1:10">
      <c r="A93" s="586" t="s">
        <v>111</v>
      </c>
      <c r="B93" s="460" t="s">
        <v>304</v>
      </c>
      <c r="C93" s="34"/>
      <c r="D93" s="34"/>
      <c r="E93" s="192"/>
      <c r="F93" s="606"/>
      <c r="G93" s="460" t="s">
        <v>304</v>
      </c>
      <c r="H93" s="34"/>
      <c r="I93" s="34"/>
      <c r="J93" s="34"/>
    </row>
    <row r="94" spans="1:10">
      <c r="A94" s="582"/>
      <c r="B94" s="461" t="s">
        <v>1934</v>
      </c>
      <c r="C94" s="34">
        <f t="shared" si="7"/>
        <v>48000</v>
      </c>
      <c r="D94" s="34">
        <f t="shared" si="8"/>
        <v>6000</v>
      </c>
      <c r="E94" s="192">
        <f t="shared" si="9"/>
        <v>54000</v>
      </c>
      <c r="F94" s="607"/>
      <c r="G94" s="461" t="s">
        <v>1934</v>
      </c>
      <c r="H94" s="34">
        <v>40000</v>
      </c>
      <c r="I94" s="34">
        <v>5000</v>
      </c>
      <c r="J94" s="34">
        <v>45000</v>
      </c>
    </row>
    <row r="95" spans="1:10">
      <c r="A95" s="582"/>
      <c r="B95" s="102" t="s">
        <v>1935</v>
      </c>
      <c r="C95" s="34">
        <f t="shared" si="7"/>
        <v>13200</v>
      </c>
      <c r="D95" s="34">
        <f t="shared" si="8"/>
        <v>4800</v>
      </c>
      <c r="E95" s="192">
        <f t="shared" si="9"/>
        <v>18000</v>
      </c>
      <c r="F95" s="607"/>
      <c r="G95" s="102" t="s">
        <v>1935</v>
      </c>
      <c r="H95" s="34">
        <v>11000</v>
      </c>
      <c r="I95" s="34">
        <v>4000</v>
      </c>
      <c r="J95" s="34">
        <f>H95+I95</f>
        <v>15000</v>
      </c>
    </row>
    <row r="96" spans="1:10">
      <c r="A96" s="582"/>
      <c r="B96" s="102" t="s">
        <v>1936</v>
      </c>
      <c r="C96" s="34">
        <f t="shared" si="7"/>
        <v>36000</v>
      </c>
      <c r="D96" s="34">
        <f t="shared" si="8"/>
        <v>24000</v>
      </c>
      <c r="E96" s="192">
        <f t="shared" si="9"/>
        <v>60000</v>
      </c>
      <c r="F96" s="607"/>
      <c r="G96" s="102" t="s">
        <v>1936</v>
      </c>
      <c r="H96" s="34">
        <f>0.6*J96</f>
        <v>30000</v>
      </c>
      <c r="I96" s="34">
        <f>0.4*J96</f>
        <v>20000</v>
      </c>
      <c r="J96" s="34">
        <v>50000</v>
      </c>
    </row>
    <row r="97" spans="1:10" ht="15.75" thickBot="1">
      <c r="A97" s="631"/>
      <c r="B97" s="104" t="s">
        <v>1937</v>
      </c>
      <c r="C97" s="105">
        <f t="shared" si="7"/>
        <v>36000</v>
      </c>
      <c r="D97" s="105">
        <f t="shared" si="8"/>
        <v>24000</v>
      </c>
      <c r="E97" s="197">
        <f t="shared" si="9"/>
        <v>60000</v>
      </c>
      <c r="F97" s="607"/>
      <c r="G97" s="104" t="s">
        <v>1937</v>
      </c>
      <c r="H97" s="105">
        <f>0.6*J97</f>
        <v>30000</v>
      </c>
      <c r="I97" s="105">
        <f>0.4*J97</f>
        <v>20000</v>
      </c>
      <c r="J97" s="105">
        <v>50000</v>
      </c>
    </row>
    <row r="98" spans="1:10">
      <c r="A98" s="610"/>
      <c r="B98" s="426"/>
      <c r="C98" s="611"/>
      <c r="D98" s="611"/>
      <c r="E98" s="611"/>
      <c r="F98" s="607"/>
      <c r="G98" s="3"/>
      <c r="H98" s="3"/>
    </row>
    <row r="99" spans="1:10">
      <c r="A99" t="s">
        <v>20</v>
      </c>
      <c r="F99" s="607"/>
      <c r="G99" s="3"/>
      <c r="H99" s="3"/>
    </row>
    <row r="100" spans="1:10" ht="34.5" customHeight="1">
      <c r="A100" s="649" t="s">
        <v>2015</v>
      </c>
      <c r="B100" s="649"/>
      <c r="C100" s="649"/>
      <c r="D100" s="649"/>
      <c r="E100" s="649"/>
      <c r="F100" s="607"/>
      <c r="G100" s="3"/>
      <c r="H100" s="3"/>
    </row>
    <row r="101" spans="1:10">
      <c r="A101" s="610"/>
      <c r="B101" s="426"/>
      <c r="C101" s="611"/>
      <c r="D101" s="611"/>
      <c r="E101" s="611"/>
      <c r="F101" s="607"/>
      <c r="G101" s="3"/>
      <c r="H101" s="3"/>
    </row>
    <row r="102" spans="1:10">
      <c r="A102" s="610"/>
      <c r="B102" s="426"/>
      <c r="C102" s="611"/>
      <c r="D102" s="611"/>
      <c r="E102" s="611"/>
      <c r="F102" s="607"/>
      <c r="G102" s="3"/>
      <c r="H102" s="3"/>
    </row>
    <row r="103" spans="1:10">
      <c r="A103" s="610"/>
      <c r="B103" s="426"/>
      <c r="C103" s="612"/>
      <c r="D103" s="612"/>
      <c r="E103" s="612"/>
      <c r="F103" s="608"/>
      <c r="G103" s="329"/>
      <c r="H103" s="329"/>
    </row>
    <row r="104" spans="1:10">
      <c r="A104" s="503"/>
      <c r="B104" s="426"/>
      <c r="C104" s="611"/>
      <c r="D104" s="611"/>
      <c r="E104" s="611"/>
      <c r="F104" s="607"/>
      <c r="G104" s="3"/>
      <c r="H104" s="3"/>
    </row>
    <row r="105" spans="1:10">
      <c r="A105" s="613"/>
      <c r="B105" s="426"/>
      <c r="C105" s="611"/>
      <c r="D105" s="611"/>
      <c r="E105" s="611"/>
      <c r="F105" s="607"/>
      <c r="G105" s="3"/>
      <c r="H105" s="3"/>
    </row>
    <row r="106" spans="1:10">
      <c r="A106" s="613"/>
      <c r="B106" s="426"/>
      <c r="C106" s="611"/>
      <c r="D106" s="611"/>
      <c r="E106" s="611"/>
      <c r="F106" s="607"/>
      <c r="G106" s="3"/>
      <c r="H106" s="3"/>
    </row>
    <row r="107" spans="1:10">
      <c r="A107" s="613"/>
      <c r="B107" s="426"/>
      <c r="C107" s="611"/>
      <c r="D107" s="611"/>
      <c r="E107" s="611"/>
      <c r="F107" s="608"/>
      <c r="G107" s="329"/>
      <c r="H107" s="329"/>
    </row>
    <row r="108" spans="1:10">
      <c r="A108" s="614"/>
      <c r="B108" s="426"/>
      <c r="C108" s="611"/>
      <c r="D108" s="611"/>
      <c r="E108" s="611"/>
      <c r="F108" s="607"/>
      <c r="G108" s="3"/>
      <c r="H108" s="3"/>
    </row>
    <row r="109" spans="1:10">
      <c r="A109" s="614"/>
      <c r="B109" s="426"/>
      <c r="C109" s="611"/>
      <c r="D109" s="611"/>
      <c r="E109" s="611"/>
      <c r="F109" s="607"/>
      <c r="G109" s="3"/>
      <c r="H109" s="3"/>
    </row>
    <row r="110" spans="1:10">
      <c r="A110" s="614"/>
      <c r="B110" s="426"/>
      <c r="C110" s="611"/>
      <c r="D110" s="611"/>
      <c r="E110" s="611"/>
      <c r="F110" s="607"/>
      <c r="G110" s="3"/>
      <c r="H110" s="3"/>
    </row>
    <row r="111" spans="1:10">
      <c r="A111" s="614"/>
      <c r="B111" s="426"/>
      <c r="C111" s="611"/>
      <c r="D111" s="611"/>
      <c r="E111" s="611"/>
      <c r="F111" s="609"/>
      <c r="G111" s="334"/>
      <c r="H111" s="334"/>
    </row>
    <row r="116" spans="1:5">
      <c r="A116" t="s">
        <v>20</v>
      </c>
    </row>
    <row r="117" spans="1:5" ht="36.75" customHeight="1">
      <c r="A117" s="649" t="s">
        <v>2015</v>
      </c>
      <c r="B117" s="649"/>
      <c r="C117" s="649"/>
      <c r="D117" s="649"/>
      <c r="E117" s="649"/>
    </row>
  </sheetData>
  <mergeCells count="10">
    <mergeCell ref="A117:E117"/>
    <mergeCell ref="A100:E100"/>
    <mergeCell ref="A1:E1"/>
    <mergeCell ref="A2:E2"/>
    <mergeCell ref="A4:A6"/>
    <mergeCell ref="B4:B6"/>
    <mergeCell ref="C4:E4"/>
    <mergeCell ref="C5:C6"/>
    <mergeCell ref="D5:D6"/>
    <mergeCell ref="E5:E6"/>
  </mergeCells>
  <pageMargins left="0.70866141732283472" right="0.31496062992125984" top="0.74803149606299213" bottom="0.47244094488188981" header="0.31496062992125984" footer="0.31496062992125984"/>
  <pageSetup paperSize="9" scale="85" orientation="portrait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37"/>
  <sheetViews>
    <sheetView view="pageBreakPreview" topLeftCell="A28" zoomScale="60" workbookViewId="0">
      <selection activeCell="A55" sqref="A55:E55"/>
    </sheetView>
  </sheetViews>
  <sheetFormatPr defaultRowHeight="15"/>
  <cols>
    <col min="1" max="1" width="7" customWidth="1"/>
    <col min="2" max="2" width="54.28515625" customWidth="1"/>
    <col min="3" max="3" width="11.140625" customWidth="1"/>
    <col min="4" max="4" width="12.5703125" customWidth="1"/>
    <col min="5" max="5" width="14.7109375" customWidth="1"/>
    <col min="7" max="7" width="5.5703125" customWidth="1"/>
    <col min="8" max="8" width="24.28515625" customWidth="1"/>
    <col min="12" max="12" width="11" customWidth="1"/>
    <col min="14" max="14" width="11.140625" customWidth="1"/>
  </cols>
  <sheetData>
    <row r="1" spans="1:5">
      <c r="A1" s="677" t="s">
        <v>2104</v>
      </c>
      <c r="B1" s="677"/>
      <c r="C1" s="677"/>
      <c r="D1" s="677"/>
      <c r="E1" s="677"/>
    </row>
    <row r="2" spans="1:5">
      <c r="A2" s="677" t="s">
        <v>1</v>
      </c>
      <c r="B2" s="677"/>
      <c r="C2" s="677"/>
      <c r="D2" s="677"/>
      <c r="E2" s="677"/>
    </row>
    <row r="3" spans="1:5" ht="15.75" thickBot="1">
      <c r="A3" s="9"/>
      <c r="B3" s="9"/>
      <c r="C3" s="9"/>
      <c r="D3" s="9"/>
      <c r="E3" s="9"/>
    </row>
    <row r="4" spans="1:5" ht="15.75" thickBot="1">
      <c r="A4" s="661" t="s">
        <v>86</v>
      </c>
      <c r="B4" s="664" t="s">
        <v>6</v>
      </c>
      <c r="C4" s="667" t="s">
        <v>2193</v>
      </c>
      <c r="D4" s="668"/>
      <c r="E4" s="669"/>
    </row>
    <row r="5" spans="1:5">
      <c r="A5" s="662"/>
      <c r="B5" s="665"/>
      <c r="C5" s="670" t="s">
        <v>3</v>
      </c>
      <c r="D5" s="672" t="s">
        <v>4</v>
      </c>
      <c r="E5" s="686" t="s">
        <v>5</v>
      </c>
    </row>
    <row r="6" spans="1:5" ht="15.75" thickBot="1">
      <c r="A6" s="663"/>
      <c r="B6" s="666"/>
      <c r="C6" s="671"/>
      <c r="D6" s="673"/>
      <c r="E6" s="687"/>
    </row>
    <row r="7" spans="1:5">
      <c r="A7" s="10">
        <v>1</v>
      </c>
      <c r="B7" s="11">
        <v>2</v>
      </c>
      <c r="C7" s="12">
        <v>3</v>
      </c>
      <c r="D7" s="12">
        <v>4</v>
      </c>
      <c r="E7" s="163">
        <v>5</v>
      </c>
    </row>
    <row r="8" spans="1:5">
      <c r="A8" s="146"/>
      <c r="B8" s="147"/>
      <c r="C8" s="147"/>
      <c r="D8" s="147"/>
      <c r="E8" s="148"/>
    </row>
    <row r="9" spans="1:5">
      <c r="A9" s="588" t="s">
        <v>90</v>
      </c>
      <c r="B9" s="589" t="s">
        <v>91</v>
      </c>
      <c r="C9" s="589"/>
      <c r="D9" s="589"/>
      <c r="E9" s="590"/>
    </row>
    <row r="10" spans="1:5">
      <c r="A10" s="588"/>
      <c r="B10" s="2" t="s">
        <v>93</v>
      </c>
      <c r="C10" s="443">
        <v>12000</v>
      </c>
      <c r="D10" s="443">
        <v>0</v>
      </c>
      <c r="E10" s="444">
        <f>+C10+D10</f>
        <v>12000</v>
      </c>
    </row>
    <row r="11" spans="1:5">
      <c r="A11" s="588"/>
      <c r="B11" s="589"/>
      <c r="C11" s="589"/>
      <c r="D11" s="589"/>
      <c r="E11" s="590"/>
    </row>
    <row r="12" spans="1:5">
      <c r="A12" s="588" t="s">
        <v>92</v>
      </c>
      <c r="B12" s="589" t="s">
        <v>94</v>
      </c>
      <c r="C12" s="589"/>
      <c r="D12" s="589"/>
      <c r="E12" s="590"/>
    </row>
    <row r="13" spans="1:5">
      <c r="A13" s="588"/>
      <c r="B13" s="589" t="s">
        <v>142</v>
      </c>
      <c r="C13" s="443">
        <v>240000</v>
      </c>
      <c r="D13" s="443">
        <v>0</v>
      </c>
      <c r="E13" s="444">
        <f>+C13+D13</f>
        <v>240000</v>
      </c>
    </row>
    <row r="14" spans="1:5">
      <c r="A14" s="588"/>
      <c r="B14" s="589"/>
      <c r="C14" s="443"/>
      <c r="D14" s="443"/>
      <c r="E14" s="444"/>
    </row>
    <row r="15" spans="1:5">
      <c r="A15" s="588" t="s">
        <v>99</v>
      </c>
      <c r="B15" s="589" t="s">
        <v>100</v>
      </c>
      <c r="C15" s="443"/>
      <c r="D15" s="443"/>
      <c r="E15" s="444"/>
    </row>
    <row r="16" spans="1:5">
      <c r="A16" s="588"/>
      <c r="B16" s="589" t="s">
        <v>141</v>
      </c>
      <c r="C16" s="443">
        <v>0</v>
      </c>
      <c r="D16" s="443">
        <v>80000</v>
      </c>
      <c r="E16" s="444">
        <f>+C16+D16</f>
        <v>80000</v>
      </c>
    </row>
    <row r="17" spans="1:5">
      <c r="A17" s="588"/>
      <c r="B17" s="589" t="s">
        <v>174</v>
      </c>
      <c r="C17" s="443">
        <v>0</v>
      </c>
      <c r="D17" s="443">
        <v>80000</v>
      </c>
      <c r="E17" s="444">
        <f>+C17+D17</f>
        <v>80000</v>
      </c>
    </row>
    <row r="18" spans="1:5">
      <c r="A18" s="588"/>
      <c r="B18" s="589" t="s">
        <v>175</v>
      </c>
      <c r="C18" s="443">
        <v>0</v>
      </c>
      <c r="D18" s="443">
        <v>60000</v>
      </c>
      <c r="E18" s="444">
        <f>+C18+D18</f>
        <v>60000</v>
      </c>
    </row>
    <row r="19" spans="1:5">
      <c r="A19" s="588"/>
      <c r="B19" s="589"/>
      <c r="C19" s="443"/>
      <c r="D19" s="443"/>
      <c r="E19" s="444"/>
    </row>
    <row r="20" spans="1:5">
      <c r="A20" s="588" t="s">
        <v>105</v>
      </c>
      <c r="B20" s="591" t="s">
        <v>114</v>
      </c>
      <c r="C20" s="443"/>
      <c r="D20" s="443"/>
      <c r="E20" s="444"/>
    </row>
    <row r="21" spans="1:5">
      <c r="A21" s="588"/>
      <c r="B21" s="28" t="s">
        <v>118</v>
      </c>
      <c r="C21" s="29">
        <v>12000</v>
      </c>
      <c r="D21" s="443">
        <v>48000</v>
      </c>
      <c r="E21" s="444">
        <f>+C21+D21</f>
        <v>60000</v>
      </c>
    </row>
    <row r="22" spans="1:5">
      <c r="A22" s="588"/>
      <c r="B22" s="589"/>
      <c r="C22" s="443"/>
      <c r="D22" s="443"/>
      <c r="E22" s="444"/>
    </row>
    <row r="23" spans="1:5">
      <c r="A23" s="588" t="s">
        <v>109</v>
      </c>
      <c r="B23" s="591" t="s">
        <v>121</v>
      </c>
      <c r="C23" s="443"/>
      <c r="D23" s="443"/>
      <c r="E23" s="444"/>
    </row>
    <row r="24" spans="1:5">
      <c r="A24" s="588"/>
      <c r="B24" s="589" t="s">
        <v>122</v>
      </c>
      <c r="C24" s="34">
        <v>28800</v>
      </c>
      <c r="D24" s="34">
        <f>E24-C24</f>
        <v>19200</v>
      </c>
      <c r="E24" s="192">
        <v>48000</v>
      </c>
    </row>
    <row r="25" spans="1:5">
      <c r="A25" s="588"/>
      <c r="B25" s="589" t="s">
        <v>123</v>
      </c>
      <c r="C25" s="29">
        <v>36000</v>
      </c>
      <c r="D25" s="443">
        <v>24000</v>
      </c>
      <c r="E25" s="444">
        <f t="shared" ref="E25:E41" si="0">+C25+D25</f>
        <v>60000</v>
      </c>
    </row>
    <row r="26" spans="1:5">
      <c r="A26" s="588"/>
      <c r="B26" s="589" t="s">
        <v>186</v>
      </c>
      <c r="C26" s="29">
        <v>120000</v>
      </c>
      <c r="D26" s="443">
        <v>60000</v>
      </c>
      <c r="E26" s="444">
        <f t="shared" si="0"/>
        <v>180000</v>
      </c>
    </row>
    <row r="27" spans="1:5">
      <c r="A27" s="588"/>
      <c r="B27" s="589" t="s">
        <v>187</v>
      </c>
      <c r="C27" s="29">
        <v>96000</v>
      </c>
      <c r="D27" s="443">
        <v>54000</v>
      </c>
      <c r="E27" s="444">
        <f t="shared" si="0"/>
        <v>150000</v>
      </c>
    </row>
    <row r="28" spans="1:5">
      <c r="A28" s="588"/>
      <c r="B28" s="589" t="s">
        <v>188</v>
      </c>
      <c r="C28" s="29">
        <v>96000</v>
      </c>
      <c r="D28" s="443">
        <v>54000</v>
      </c>
      <c r="E28" s="444">
        <f>+C28+D28</f>
        <v>150000</v>
      </c>
    </row>
    <row r="29" spans="1:5">
      <c r="A29" s="588"/>
      <c r="B29" s="589" t="s">
        <v>184</v>
      </c>
      <c r="C29" s="29">
        <v>186000</v>
      </c>
      <c r="D29" s="443">
        <v>102000</v>
      </c>
      <c r="E29" s="444">
        <f t="shared" si="0"/>
        <v>288000</v>
      </c>
    </row>
    <row r="30" spans="1:5">
      <c r="A30" s="588"/>
      <c r="B30" s="589" t="s">
        <v>128</v>
      </c>
      <c r="C30" s="29">
        <v>20400</v>
      </c>
      <c r="D30" s="443">
        <v>10800</v>
      </c>
      <c r="E30" s="444">
        <f t="shared" si="0"/>
        <v>31200</v>
      </c>
    </row>
    <row r="31" spans="1:5">
      <c r="A31" s="588"/>
      <c r="B31" s="589" t="s">
        <v>129</v>
      </c>
      <c r="C31" s="29">
        <v>50000</v>
      </c>
      <c r="D31" s="443">
        <v>0</v>
      </c>
      <c r="E31" s="444">
        <f t="shared" si="0"/>
        <v>50000</v>
      </c>
    </row>
    <row r="32" spans="1:5">
      <c r="A32" s="588"/>
      <c r="B32" s="589" t="s">
        <v>130</v>
      </c>
      <c r="C32" s="29">
        <v>50000</v>
      </c>
      <c r="D32" s="443">
        <v>0</v>
      </c>
      <c r="E32" s="444">
        <f t="shared" si="0"/>
        <v>50000</v>
      </c>
    </row>
    <row r="33" spans="1:14">
      <c r="A33" s="588"/>
      <c r="B33" s="589" t="s">
        <v>177</v>
      </c>
      <c r="C33" s="29">
        <v>198000</v>
      </c>
      <c r="D33" s="443">
        <v>102000</v>
      </c>
      <c r="E33" s="444">
        <f t="shared" si="0"/>
        <v>300000</v>
      </c>
    </row>
    <row r="34" spans="1:14">
      <c r="A34" s="588"/>
      <c r="B34" s="589" t="s">
        <v>183</v>
      </c>
      <c r="C34" s="29">
        <v>50000</v>
      </c>
      <c r="D34" s="443">
        <v>0</v>
      </c>
      <c r="E34" s="444">
        <f t="shared" si="0"/>
        <v>50000</v>
      </c>
    </row>
    <row r="35" spans="1:14">
      <c r="A35" s="588"/>
      <c r="B35" s="589" t="s">
        <v>134</v>
      </c>
      <c r="C35" s="29">
        <v>72000</v>
      </c>
      <c r="D35" s="443">
        <v>48000</v>
      </c>
      <c r="E35" s="444">
        <f t="shared" si="0"/>
        <v>120000</v>
      </c>
    </row>
    <row r="36" spans="1:14">
      <c r="A36" s="588"/>
      <c r="B36" s="589" t="s">
        <v>176</v>
      </c>
      <c r="C36" s="29">
        <v>36000</v>
      </c>
      <c r="D36" s="443">
        <v>12000</v>
      </c>
      <c r="E36" s="444">
        <f t="shared" si="0"/>
        <v>48000</v>
      </c>
    </row>
    <row r="37" spans="1:14">
      <c r="A37" s="588"/>
      <c r="B37" s="589" t="s">
        <v>179</v>
      </c>
      <c r="C37" s="29">
        <v>24000</v>
      </c>
      <c r="D37" s="443">
        <v>12000</v>
      </c>
      <c r="E37" s="444">
        <f t="shared" si="0"/>
        <v>36000</v>
      </c>
    </row>
    <row r="38" spans="1:14">
      <c r="A38" s="588"/>
      <c r="B38" s="589" t="s">
        <v>185</v>
      </c>
      <c r="C38" s="29">
        <v>90000</v>
      </c>
      <c r="D38" s="443">
        <v>60000</v>
      </c>
      <c r="E38" s="444">
        <f t="shared" si="0"/>
        <v>150000</v>
      </c>
    </row>
    <row r="39" spans="1:14">
      <c r="A39" s="588"/>
      <c r="B39" s="589" t="s">
        <v>133</v>
      </c>
      <c r="C39" s="29">
        <v>58800</v>
      </c>
      <c r="D39" s="443">
        <v>31200</v>
      </c>
      <c r="E39" s="444">
        <f t="shared" si="0"/>
        <v>90000</v>
      </c>
    </row>
    <row r="40" spans="1:14">
      <c r="A40" s="588"/>
      <c r="B40" s="589" t="s">
        <v>178</v>
      </c>
      <c r="C40" s="29">
        <v>546000</v>
      </c>
      <c r="D40" s="443">
        <v>294000</v>
      </c>
      <c r="E40" s="444">
        <f t="shared" si="0"/>
        <v>840000</v>
      </c>
    </row>
    <row r="41" spans="1:14">
      <c r="A41" s="588"/>
      <c r="B41" s="589" t="s">
        <v>180</v>
      </c>
      <c r="C41" s="29">
        <v>186000</v>
      </c>
      <c r="D41" s="443">
        <v>102000</v>
      </c>
      <c r="E41" s="444">
        <f t="shared" si="0"/>
        <v>288000</v>
      </c>
    </row>
    <row r="42" spans="1:14">
      <c r="A42" s="588"/>
      <c r="B42" s="460" t="s">
        <v>181</v>
      </c>
      <c r="C42" s="34">
        <v>90000</v>
      </c>
      <c r="D42" s="34">
        <v>60000</v>
      </c>
      <c r="E42" s="192">
        <f>D42+C42</f>
        <v>150000</v>
      </c>
    </row>
    <row r="43" spans="1:14">
      <c r="A43" s="588"/>
      <c r="B43" s="460" t="s">
        <v>182</v>
      </c>
      <c r="C43" s="34">
        <v>60000</v>
      </c>
      <c r="D43" s="34">
        <v>0</v>
      </c>
      <c r="E43" s="192">
        <f>D43+C43</f>
        <v>60000</v>
      </c>
    </row>
    <row r="44" spans="1:14">
      <c r="A44" s="580"/>
      <c r="B44" s="33" t="s">
        <v>2110</v>
      </c>
      <c r="C44" s="34">
        <f>I53*20%+I53</f>
        <v>15600</v>
      </c>
      <c r="D44" s="592">
        <f>J53*20%+J53</f>
        <v>8400</v>
      </c>
      <c r="E44" s="593">
        <f>D44+C44</f>
        <v>24000</v>
      </c>
      <c r="G44" s="682" t="s">
        <v>2</v>
      </c>
      <c r="H44" s="652" t="s">
        <v>570</v>
      </c>
      <c r="I44" s="654" t="s">
        <v>3</v>
      </c>
      <c r="J44" s="654" t="s">
        <v>4</v>
      </c>
      <c r="K44" s="679" t="s">
        <v>571</v>
      </c>
      <c r="L44" s="654" t="s">
        <v>3</v>
      </c>
      <c r="M44" s="654" t="s">
        <v>4</v>
      </c>
      <c r="N44" s="679" t="s">
        <v>571</v>
      </c>
    </row>
    <row r="45" spans="1:14">
      <c r="A45" s="580"/>
      <c r="B45" s="599" t="s">
        <v>2111</v>
      </c>
      <c r="C45" s="34">
        <f t="shared" ref="C45:C90" si="1">I54*20%+I54</f>
        <v>2400</v>
      </c>
      <c r="D45" s="592">
        <f t="shared" ref="D45:D90" si="2">J54*20%+J54</f>
        <v>1200</v>
      </c>
      <c r="E45" s="593">
        <f t="shared" ref="E45:E90" si="3">D45+C45</f>
        <v>3600</v>
      </c>
      <c r="G45" s="683"/>
      <c r="H45" s="684"/>
      <c r="I45" s="678"/>
      <c r="J45" s="678"/>
      <c r="K45" s="680"/>
      <c r="L45" s="678"/>
      <c r="M45" s="678"/>
      <c r="N45" s="680"/>
    </row>
    <row r="46" spans="1:14">
      <c r="A46" s="581"/>
      <c r="B46" s="37" t="s">
        <v>2112</v>
      </c>
      <c r="C46" s="34">
        <f t="shared" si="1"/>
        <v>18000</v>
      </c>
      <c r="D46" s="592">
        <f t="shared" si="2"/>
        <v>6000</v>
      </c>
      <c r="E46" s="593">
        <f t="shared" si="3"/>
        <v>24000</v>
      </c>
      <c r="G46" s="573" t="s">
        <v>2106</v>
      </c>
      <c r="H46" s="574" t="s">
        <v>94</v>
      </c>
      <c r="I46" s="575"/>
      <c r="J46" s="575"/>
      <c r="K46" s="575"/>
      <c r="L46" s="576"/>
      <c r="M46" s="576"/>
      <c r="N46" s="576"/>
    </row>
    <row r="47" spans="1:14">
      <c r="A47" s="582"/>
      <c r="B47" s="599" t="s">
        <v>2111</v>
      </c>
      <c r="C47" s="34">
        <f t="shared" si="1"/>
        <v>1200</v>
      </c>
      <c r="D47" s="592">
        <f t="shared" si="2"/>
        <v>600</v>
      </c>
      <c r="E47" s="593">
        <f t="shared" si="3"/>
        <v>1800</v>
      </c>
      <c r="G47" s="577">
        <v>1</v>
      </c>
      <c r="H47" s="38" t="s">
        <v>2107</v>
      </c>
      <c r="I47" s="462">
        <v>200000</v>
      </c>
      <c r="J47" s="462">
        <v>0</v>
      </c>
      <c r="K47" s="462">
        <v>200000</v>
      </c>
      <c r="L47" s="34">
        <f t="shared" ref="L47:N50" si="4">I47*20%+I47</f>
        <v>240000</v>
      </c>
      <c r="M47" s="35">
        <f t="shared" si="4"/>
        <v>0</v>
      </c>
      <c r="N47" s="34">
        <f t="shared" si="4"/>
        <v>240000</v>
      </c>
    </row>
    <row r="48" spans="1:14">
      <c r="A48" s="583"/>
      <c r="B48" s="33" t="s">
        <v>2113</v>
      </c>
      <c r="C48" s="34">
        <f t="shared" si="1"/>
        <v>12000</v>
      </c>
      <c r="D48" s="592">
        <f t="shared" si="2"/>
        <v>6000</v>
      </c>
      <c r="E48" s="593">
        <f t="shared" si="3"/>
        <v>18000</v>
      </c>
      <c r="G48" s="465">
        <v>2</v>
      </c>
      <c r="H48" s="33" t="s">
        <v>143</v>
      </c>
      <c r="I48" s="462">
        <v>10000</v>
      </c>
      <c r="J48" s="462">
        <f>0.8*K48</f>
        <v>40000</v>
      </c>
      <c r="K48" s="462">
        <v>50000</v>
      </c>
      <c r="L48" s="34">
        <f t="shared" si="4"/>
        <v>12000</v>
      </c>
      <c r="M48" s="34">
        <f t="shared" si="4"/>
        <v>48000</v>
      </c>
      <c r="N48" s="34">
        <f t="shared" si="4"/>
        <v>60000</v>
      </c>
    </row>
    <row r="49" spans="1:14">
      <c r="A49" s="583"/>
      <c r="B49" s="599" t="s">
        <v>2111</v>
      </c>
      <c r="C49" s="34">
        <f t="shared" si="1"/>
        <v>720</v>
      </c>
      <c r="D49" s="592">
        <f t="shared" si="2"/>
        <v>480</v>
      </c>
      <c r="E49" s="593">
        <f t="shared" si="3"/>
        <v>1200</v>
      </c>
      <c r="G49" s="465">
        <v>3</v>
      </c>
      <c r="H49" s="33" t="s">
        <v>2108</v>
      </c>
      <c r="I49" s="462">
        <v>10000</v>
      </c>
      <c r="J49" s="462">
        <v>40000</v>
      </c>
      <c r="K49" s="462">
        <v>50000</v>
      </c>
      <c r="L49" s="34">
        <f t="shared" si="4"/>
        <v>12000</v>
      </c>
      <c r="M49" s="34">
        <f t="shared" si="4"/>
        <v>48000</v>
      </c>
      <c r="N49" s="34">
        <f t="shared" si="4"/>
        <v>60000</v>
      </c>
    </row>
    <row r="50" spans="1:14">
      <c r="A50" s="580"/>
      <c r="B50" s="33" t="s">
        <v>2114</v>
      </c>
      <c r="C50" s="34">
        <f t="shared" si="1"/>
        <v>58800</v>
      </c>
      <c r="D50" s="592">
        <f t="shared" si="2"/>
        <v>31200</v>
      </c>
      <c r="E50" s="593">
        <f t="shared" si="3"/>
        <v>90000</v>
      </c>
      <c r="G50" s="465">
        <v>4</v>
      </c>
      <c r="H50" s="33" t="s">
        <v>2109</v>
      </c>
      <c r="I50" s="462">
        <v>10000</v>
      </c>
      <c r="J50" s="462">
        <v>40000</v>
      </c>
      <c r="K50" s="462">
        <v>50000</v>
      </c>
      <c r="L50" s="34">
        <f t="shared" si="4"/>
        <v>12000</v>
      </c>
      <c r="M50" s="34">
        <f t="shared" si="4"/>
        <v>48000</v>
      </c>
      <c r="N50" s="34">
        <f t="shared" si="4"/>
        <v>60000</v>
      </c>
    </row>
    <row r="51" spans="1:14">
      <c r="A51" s="584"/>
      <c r="B51" s="33" t="s">
        <v>2115</v>
      </c>
      <c r="C51" s="34">
        <f t="shared" si="1"/>
        <v>96000</v>
      </c>
      <c r="D51" s="592">
        <f t="shared" si="2"/>
        <v>54000</v>
      </c>
      <c r="E51" s="593">
        <f t="shared" si="3"/>
        <v>150000</v>
      </c>
      <c r="G51" s="465"/>
      <c r="H51" s="33" t="s">
        <v>144</v>
      </c>
      <c r="I51" s="462"/>
      <c r="J51" s="462"/>
      <c r="K51" s="462"/>
      <c r="L51" s="35"/>
      <c r="M51" s="35"/>
      <c r="N51" s="35"/>
    </row>
    <row r="52" spans="1:14">
      <c r="A52" s="580"/>
      <c r="B52" s="33" t="s">
        <v>2116</v>
      </c>
      <c r="C52" s="34">
        <f t="shared" si="1"/>
        <v>7800</v>
      </c>
      <c r="D52" s="592">
        <f t="shared" si="2"/>
        <v>4200</v>
      </c>
      <c r="E52" s="593">
        <f t="shared" si="3"/>
        <v>12000</v>
      </c>
      <c r="G52" s="1" t="s">
        <v>111</v>
      </c>
      <c r="H52" s="36" t="s">
        <v>120</v>
      </c>
      <c r="I52" s="462"/>
      <c r="J52" s="462"/>
      <c r="K52" s="462"/>
      <c r="L52" s="35"/>
      <c r="M52" s="35"/>
      <c r="N52" s="35"/>
    </row>
    <row r="53" spans="1:14">
      <c r="A53" s="584"/>
      <c r="B53" s="33" t="s">
        <v>2117</v>
      </c>
      <c r="C53" s="34">
        <f t="shared" si="1"/>
        <v>15600</v>
      </c>
      <c r="D53" s="592">
        <f t="shared" si="2"/>
        <v>8400</v>
      </c>
      <c r="E53" s="593">
        <f t="shared" si="3"/>
        <v>24000</v>
      </c>
      <c r="G53" s="465">
        <v>1</v>
      </c>
      <c r="H53" s="33" t="s">
        <v>2042</v>
      </c>
      <c r="I53" s="462">
        <v>13000</v>
      </c>
      <c r="J53" s="462">
        <v>7000</v>
      </c>
      <c r="K53" s="462">
        <f>I53+J53</f>
        <v>20000</v>
      </c>
      <c r="L53" s="34">
        <f t="shared" ref="L53:N90" si="5">I53*20%+I53</f>
        <v>15600</v>
      </c>
      <c r="M53" s="34">
        <f t="shared" si="5"/>
        <v>8400</v>
      </c>
      <c r="N53" s="34">
        <f t="shared" si="5"/>
        <v>24000</v>
      </c>
    </row>
    <row r="54" spans="1:14">
      <c r="A54" s="580"/>
      <c r="B54" s="33" t="s">
        <v>2118</v>
      </c>
      <c r="C54" s="34">
        <f t="shared" si="1"/>
        <v>1200</v>
      </c>
      <c r="D54" s="592">
        <f t="shared" si="2"/>
        <v>1800</v>
      </c>
      <c r="E54" s="593">
        <f t="shared" si="3"/>
        <v>3000</v>
      </c>
      <c r="G54" s="465"/>
      <c r="H54" s="37" t="s">
        <v>145</v>
      </c>
      <c r="I54" s="462">
        <v>2000</v>
      </c>
      <c r="J54" s="462">
        <v>1000</v>
      </c>
      <c r="K54" s="462">
        <v>3000</v>
      </c>
      <c r="L54" s="34">
        <f t="shared" si="5"/>
        <v>2400</v>
      </c>
      <c r="M54" s="34">
        <f t="shared" si="5"/>
        <v>1200</v>
      </c>
      <c r="N54" s="34">
        <f t="shared" si="5"/>
        <v>3600</v>
      </c>
    </row>
    <row r="55" spans="1:14">
      <c r="A55" s="770"/>
      <c r="B55" s="771" t="s">
        <v>2119</v>
      </c>
      <c r="C55" s="572">
        <f t="shared" si="1"/>
        <v>96000</v>
      </c>
      <c r="D55" s="594">
        <f t="shared" si="2"/>
        <v>54000</v>
      </c>
      <c r="E55" s="595">
        <f t="shared" si="3"/>
        <v>150000</v>
      </c>
      <c r="G55" s="466">
        <v>2</v>
      </c>
      <c r="H55" s="37" t="s">
        <v>146</v>
      </c>
      <c r="I55" s="462">
        <v>15000</v>
      </c>
      <c r="J55" s="462">
        <v>5000</v>
      </c>
      <c r="K55" s="462">
        <f>I55+J55</f>
        <v>20000</v>
      </c>
      <c r="L55" s="34">
        <f t="shared" si="5"/>
        <v>18000</v>
      </c>
      <c r="M55" s="34">
        <f t="shared" si="5"/>
        <v>6000</v>
      </c>
      <c r="N55" s="34">
        <f t="shared" si="5"/>
        <v>24000</v>
      </c>
    </row>
    <row r="56" spans="1:14">
      <c r="A56" s="766"/>
      <c r="B56" s="767" t="s">
        <v>2120</v>
      </c>
      <c r="C56" s="464">
        <f t="shared" si="1"/>
        <v>19800</v>
      </c>
      <c r="D56" s="768">
        <f t="shared" si="2"/>
        <v>10200</v>
      </c>
      <c r="E56" s="769">
        <f t="shared" si="3"/>
        <v>30000</v>
      </c>
      <c r="G56" s="467"/>
      <c r="H56" s="37" t="s">
        <v>145</v>
      </c>
      <c r="I56" s="462">
        <v>1000</v>
      </c>
      <c r="J56" s="462">
        <v>500</v>
      </c>
      <c r="K56" s="462">
        <v>1500</v>
      </c>
      <c r="L56" s="34">
        <f t="shared" si="5"/>
        <v>1200</v>
      </c>
      <c r="M56" s="34">
        <f t="shared" si="5"/>
        <v>600</v>
      </c>
      <c r="N56" s="34">
        <f t="shared" si="5"/>
        <v>1800</v>
      </c>
    </row>
    <row r="57" spans="1:14">
      <c r="A57" s="584"/>
      <c r="B57" s="33" t="s">
        <v>2121</v>
      </c>
      <c r="C57" s="34">
        <f t="shared" si="1"/>
        <v>1200</v>
      </c>
      <c r="D57" s="592">
        <f t="shared" si="2"/>
        <v>1800</v>
      </c>
      <c r="E57" s="593">
        <f t="shared" si="3"/>
        <v>3000</v>
      </c>
      <c r="G57" s="468">
        <v>4</v>
      </c>
      <c r="H57" s="33" t="s">
        <v>149</v>
      </c>
      <c r="I57" s="462">
        <v>10000</v>
      </c>
      <c r="J57" s="462">
        <v>5000</v>
      </c>
      <c r="K57" s="462">
        <f>I57+J57</f>
        <v>15000</v>
      </c>
      <c r="L57" s="34">
        <f t="shared" si="5"/>
        <v>12000</v>
      </c>
      <c r="M57" s="34">
        <f t="shared" si="5"/>
        <v>6000</v>
      </c>
      <c r="N57" s="34">
        <f t="shared" si="5"/>
        <v>18000</v>
      </c>
    </row>
    <row r="58" spans="1:14">
      <c r="A58" s="580"/>
      <c r="B58" s="33" t="s">
        <v>2122</v>
      </c>
      <c r="C58" s="34">
        <f t="shared" si="1"/>
        <v>11700</v>
      </c>
      <c r="D58" s="592">
        <f t="shared" si="2"/>
        <v>6300</v>
      </c>
      <c r="E58" s="593">
        <f t="shared" si="3"/>
        <v>18000</v>
      </c>
      <c r="G58" s="468"/>
      <c r="H58" s="37" t="s">
        <v>145</v>
      </c>
      <c r="I58" s="462">
        <v>600</v>
      </c>
      <c r="J58" s="462">
        <v>400</v>
      </c>
      <c r="K58" s="462">
        <v>1000</v>
      </c>
      <c r="L58" s="34">
        <f t="shared" si="5"/>
        <v>720</v>
      </c>
      <c r="M58" s="34">
        <f t="shared" si="5"/>
        <v>480</v>
      </c>
      <c r="N58" s="34">
        <f t="shared" si="5"/>
        <v>1200</v>
      </c>
    </row>
    <row r="59" spans="1:14">
      <c r="A59" s="584"/>
      <c r="B59" s="33" t="s">
        <v>2123</v>
      </c>
      <c r="C59" s="34">
        <f t="shared" si="1"/>
        <v>19800</v>
      </c>
      <c r="D59" s="592">
        <f t="shared" si="2"/>
        <v>10200</v>
      </c>
      <c r="E59" s="593">
        <f t="shared" si="3"/>
        <v>30000</v>
      </c>
      <c r="G59" s="465">
        <v>5</v>
      </c>
      <c r="H59" s="33" t="s">
        <v>152</v>
      </c>
      <c r="I59" s="462">
        <v>49000</v>
      </c>
      <c r="J59" s="462">
        <v>26000</v>
      </c>
      <c r="K59" s="462">
        <v>75000</v>
      </c>
      <c r="L59" s="34">
        <f t="shared" si="5"/>
        <v>58800</v>
      </c>
      <c r="M59" s="34">
        <f t="shared" si="5"/>
        <v>31200</v>
      </c>
      <c r="N59" s="34">
        <f t="shared" si="5"/>
        <v>90000</v>
      </c>
    </row>
    <row r="60" spans="1:14">
      <c r="A60" s="580"/>
      <c r="B60" s="33" t="s">
        <v>2124</v>
      </c>
      <c r="C60" s="34">
        <f t="shared" si="1"/>
        <v>198000</v>
      </c>
      <c r="D60" s="592">
        <f t="shared" si="2"/>
        <v>102000</v>
      </c>
      <c r="E60" s="593">
        <f t="shared" si="3"/>
        <v>300000</v>
      </c>
      <c r="G60" s="469">
        <v>6</v>
      </c>
      <c r="H60" s="33" t="s">
        <v>155</v>
      </c>
      <c r="I60" s="462">
        <v>80000</v>
      </c>
      <c r="J60" s="462">
        <v>45000</v>
      </c>
      <c r="K60" s="462">
        <f>I60+J60</f>
        <v>125000</v>
      </c>
      <c r="L60" s="34">
        <f t="shared" si="5"/>
        <v>96000</v>
      </c>
      <c r="M60" s="34">
        <f t="shared" si="5"/>
        <v>54000</v>
      </c>
      <c r="N60" s="34">
        <f t="shared" si="5"/>
        <v>150000</v>
      </c>
    </row>
    <row r="61" spans="1:14">
      <c r="A61" s="584"/>
      <c r="B61" s="33" t="s">
        <v>2125</v>
      </c>
      <c r="C61" s="34">
        <f t="shared" si="1"/>
        <v>120000</v>
      </c>
      <c r="D61" s="592">
        <f t="shared" si="2"/>
        <v>60000</v>
      </c>
      <c r="E61" s="593">
        <f t="shared" si="3"/>
        <v>180000</v>
      </c>
      <c r="G61" s="465">
        <v>7</v>
      </c>
      <c r="H61" s="33" t="s">
        <v>156</v>
      </c>
      <c r="I61" s="462">
        <v>6500</v>
      </c>
      <c r="J61" s="462">
        <v>3500</v>
      </c>
      <c r="K61" s="462">
        <v>10000</v>
      </c>
      <c r="L61" s="34">
        <f t="shared" si="5"/>
        <v>7800</v>
      </c>
      <c r="M61" s="34">
        <f t="shared" si="5"/>
        <v>4200</v>
      </c>
      <c r="N61" s="34">
        <f t="shared" si="5"/>
        <v>12000</v>
      </c>
    </row>
    <row r="62" spans="1:14">
      <c r="A62" s="580"/>
      <c r="B62" s="470" t="s">
        <v>2126</v>
      </c>
      <c r="C62" s="34">
        <f t="shared" si="1"/>
        <v>12000</v>
      </c>
      <c r="D62" s="592">
        <f t="shared" si="2"/>
        <v>6000</v>
      </c>
      <c r="E62" s="593">
        <f t="shared" si="3"/>
        <v>18000</v>
      </c>
      <c r="G62" s="469">
        <v>8</v>
      </c>
      <c r="H62" s="33" t="s">
        <v>2017</v>
      </c>
      <c r="I62" s="462">
        <f>0.65*K62</f>
        <v>13000</v>
      </c>
      <c r="J62" s="462">
        <f>0.35*K62</f>
        <v>7000</v>
      </c>
      <c r="K62" s="462">
        <v>20000</v>
      </c>
      <c r="L62" s="34">
        <f t="shared" si="5"/>
        <v>15600</v>
      </c>
      <c r="M62" s="34">
        <f t="shared" si="5"/>
        <v>8400</v>
      </c>
      <c r="N62" s="34">
        <f t="shared" si="5"/>
        <v>24000</v>
      </c>
    </row>
    <row r="63" spans="1:14">
      <c r="A63" s="584"/>
      <c r="B63" s="33" t="s">
        <v>2127</v>
      </c>
      <c r="C63" s="34">
        <f t="shared" si="1"/>
        <v>12000</v>
      </c>
      <c r="D63" s="592">
        <f t="shared" si="2"/>
        <v>18000</v>
      </c>
      <c r="E63" s="593">
        <f t="shared" si="3"/>
        <v>30000</v>
      </c>
      <c r="G63" s="465">
        <v>9</v>
      </c>
      <c r="H63" s="33" t="s">
        <v>2018</v>
      </c>
      <c r="I63" s="462">
        <v>1000</v>
      </c>
      <c r="J63" s="462">
        <v>1500</v>
      </c>
      <c r="K63" s="462">
        <v>2500</v>
      </c>
      <c r="L63" s="34">
        <f t="shared" si="5"/>
        <v>1200</v>
      </c>
      <c r="M63" s="34">
        <f t="shared" si="5"/>
        <v>1800</v>
      </c>
      <c r="N63" s="34">
        <f t="shared" si="5"/>
        <v>3000</v>
      </c>
    </row>
    <row r="64" spans="1:14">
      <c r="A64" s="580"/>
      <c r="B64" s="33" t="s">
        <v>2128</v>
      </c>
      <c r="C64" s="34">
        <f t="shared" si="1"/>
        <v>12000</v>
      </c>
      <c r="D64" s="592">
        <f t="shared" si="2"/>
        <v>6000</v>
      </c>
      <c r="E64" s="593">
        <f t="shared" si="3"/>
        <v>18000</v>
      </c>
      <c r="G64" s="469">
        <v>10</v>
      </c>
      <c r="H64" s="33" t="s">
        <v>1921</v>
      </c>
      <c r="I64" s="462">
        <v>80000</v>
      </c>
      <c r="J64" s="462">
        <v>45000</v>
      </c>
      <c r="K64" s="462">
        <f>I64+J64</f>
        <v>125000</v>
      </c>
      <c r="L64" s="34">
        <f t="shared" si="5"/>
        <v>96000</v>
      </c>
      <c r="M64" s="34">
        <f t="shared" si="5"/>
        <v>54000</v>
      </c>
      <c r="N64" s="34">
        <f t="shared" si="5"/>
        <v>150000</v>
      </c>
    </row>
    <row r="65" spans="1:14">
      <c r="A65" s="584"/>
      <c r="B65" s="33" t="s">
        <v>2129</v>
      </c>
      <c r="C65" s="34">
        <f t="shared" si="1"/>
        <v>546000</v>
      </c>
      <c r="D65" s="592">
        <f t="shared" si="2"/>
        <v>294000</v>
      </c>
      <c r="E65" s="593">
        <f t="shared" si="3"/>
        <v>840000</v>
      </c>
      <c r="G65" s="465">
        <v>11</v>
      </c>
      <c r="H65" s="33" t="s">
        <v>2020</v>
      </c>
      <c r="I65" s="462">
        <v>16500</v>
      </c>
      <c r="J65" s="462">
        <v>8500</v>
      </c>
      <c r="K65" s="462">
        <v>25000</v>
      </c>
      <c r="L65" s="34">
        <f t="shared" si="5"/>
        <v>19800</v>
      </c>
      <c r="M65" s="34">
        <f t="shared" si="5"/>
        <v>10200</v>
      </c>
      <c r="N65" s="34">
        <f t="shared" si="5"/>
        <v>30000</v>
      </c>
    </row>
    <row r="66" spans="1:14">
      <c r="A66" s="580"/>
      <c r="B66" s="454" t="s">
        <v>2130</v>
      </c>
      <c r="C66" s="34">
        <f t="shared" si="1"/>
        <v>19200</v>
      </c>
      <c r="D66" s="592">
        <f t="shared" si="2"/>
        <v>10800</v>
      </c>
      <c r="E66" s="593">
        <f t="shared" si="3"/>
        <v>30000</v>
      </c>
      <c r="G66" s="469">
        <v>12</v>
      </c>
      <c r="H66" s="33" t="s">
        <v>2021</v>
      </c>
      <c r="I66" s="462">
        <v>1000</v>
      </c>
      <c r="J66" s="462">
        <v>1500</v>
      </c>
      <c r="K66" s="462">
        <v>2500</v>
      </c>
      <c r="L66" s="34">
        <f t="shared" si="5"/>
        <v>1200</v>
      </c>
      <c r="M66" s="34">
        <f t="shared" si="5"/>
        <v>1800</v>
      </c>
      <c r="N66" s="34">
        <f t="shared" si="5"/>
        <v>3000</v>
      </c>
    </row>
    <row r="67" spans="1:14">
      <c r="A67" s="584"/>
      <c r="B67" s="454" t="s">
        <v>2131</v>
      </c>
      <c r="C67" s="34">
        <f t="shared" si="1"/>
        <v>39000</v>
      </c>
      <c r="D67" s="592">
        <f t="shared" si="2"/>
        <v>21000</v>
      </c>
      <c r="E67" s="593">
        <f t="shared" si="3"/>
        <v>60000</v>
      </c>
      <c r="G67" s="465">
        <v>13</v>
      </c>
      <c r="H67" s="33" t="s">
        <v>158</v>
      </c>
      <c r="I67" s="462">
        <f t="shared" ref="I67:I72" si="6">K67-J67</f>
        <v>9750</v>
      </c>
      <c r="J67" s="462">
        <f>35%*K67</f>
        <v>5250</v>
      </c>
      <c r="K67" s="462">
        <v>15000</v>
      </c>
      <c r="L67" s="34">
        <f t="shared" si="5"/>
        <v>11700</v>
      </c>
      <c r="M67" s="34">
        <f t="shared" si="5"/>
        <v>6300</v>
      </c>
      <c r="N67" s="34">
        <f t="shared" si="5"/>
        <v>18000</v>
      </c>
    </row>
    <row r="68" spans="1:14">
      <c r="A68" s="580"/>
      <c r="B68" s="454" t="s">
        <v>2132</v>
      </c>
      <c r="C68" s="34">
        <f t="shared" si="1"/>
        <v>60000</v>
      </c>
      <c r="D68" s="592">
        <f t="shared" si="2"/>
        <v>30000</v>
      </c>
      <c r="E68" s="593">
        <f t="shared" si="3"/>
        <v>90000</v>
      </c>
      <c r="G68" s="469">
        <v>14</v>
      </c>
      <c r="H68" s="33" t="s">
        <v>159</v>
      </c>
      <c r="I68" s="462">
        <f t="shared" si="6"/>
        <v>16500</v>
      </c>
      <c r="J68" s="462">
        <v>8500</v>
      </c>
      <c r="K68" s="462">
        <v>25000</v>
      </c>
      <c r="L68" s="34">
        <f t="shared" si="5"/>
        <v>19800</v>
      </c>
      <c r="M68" s="34">
        <f t="shared" si="5"/>
        <v>10200</v>
      </c>
      <c r="N68" s="34">
        <f t="shared" si="5"/>
        <v>30000</v>
      </c>
    </row>
    <row r="69" spans="1:14">
      <c r="A69" s="584"/>
      <c r="B69" s="33" t="s">
        <v>2133</v>
      </c>
      <c r="C69" s="34">
        <f t="shared" si="1"/>
        <v>36000</v>
      </c>
      <c r="D69" s="592">
        <f t="shared" si="2"/>
        <v>24000</v>
      </c>
      <c r="E69" s="593">
        <f t="shared" si="3"/>
        <v>60000</v>
      </c>
      <c r="G69" s="465">
        <v>15</v>
      </c>
      <c r="H69" s="33" t="s">
        <v>160</v>
      </c>
      <c r="I69" s="462">
        <f t="shared" si="6"/>
        <v>165000</v>
      </c>
      <c r="J69" s="462">
        <v>85000</v>
      </c>
      <c r="K69" s="462">
        <v>250000</v>
      </c>
      <c r="L69" s="34">
        <f t="shared" si="5"/>
        <v>198000</v>
      </c>
      <c r="M69" s="34">
        <f t="shared" si="5"/>
        <v>102000</v>
      </c>
      <c r="N69" s="34">
        <f t="shared" si="5"/>
        <v>300000</v>
      </c>
    </row>
    <row r="70" spans="1:14">
      <c r="A70" s="580"/>
      <c r="B70" s="38" t="s">
        <v>2134</v>
      </c>
      <c r="C70" s="34">
        <f t="shared" si="1"/>
        <v>20400</v>
      </c>
      <c r="D70" s="592">
        <f t="shared" si="2"/>
        <v>10800</v>
      </c>
      <c r="E70" s="593">
        <f t="shared" si="3"/>
        <v>31200</v>
      </c>
      <c r="G70" s="469">
        <v>16</v>
      </c>
      <c r="H70" s="33" t="s">
        <v>161</v>
      </c>
      <c r="I70" s="462">
        <f t="shared" si="6"/>
        <v>100000</v>
      </c>
      <c r="J70" s="462">
        <v>50000</v>
      </c>
      <c r="K70" s="462">
        <v>150000</v>
      </c>
      <c r="L70" s="34">
        <f t="shared" si="5"/>
        <v>120000</v>
      </c>
      <c r="M70" s="34">
        <f t="shared" si="5"/>
        <v>60000</v>
      </c>
      <c r="N70" s="34">
        <f t="shared" si="5"/>
        <v>180000</v>
      </c>
    </row>
    <row r="71" spans="1:14">
      <c r="A71" s="584"/>
      <c r="B71" s="33" t="s">
        <v>2135</v>
      </c>
      <c r="C71" s="34">
        <f t="shared" si="1"/>
        <v>19200</v>
      </c>
      <c r="D71" s="592">
        <f t="shared" si="2"/>
        <v>10800</v>
      </c>
      <c r="E71" s="593">
        <f t="shared" si="3"/>
        <v>30000</v>
      </c>
      <c r="G71" s="465">
        <v>17</v>
      </c>
      <c r="H71" s="470" t="s">
        <v>2045</v>
      </c>
      <c r="I71" s="462">
        <f t="shared" si="6"/>
        <v>10000</v>
      </c>
      <c r="J71" s="462">
        <v>5000</v>
      </c>
      <c r="K71" s="462">
        <v>15000</v>
      </c>
      <c r="L71" s="34">
        <f t="shared" si="5"/>
        <v>12000</v>
      </c>
      <c r="M71" s="34">
        <f t="shared" si="5"/>
        <v>6000</v>
      </c>
      <c r="N71" s="34">
        <f t="shared" si="5"/>
        <v>18000</v>
      </c>
    </row>
    <row r="72" spans="1:14">
      <c r="A72" s="580"/>
      <c r="B72" s="33" t="s">
        <v>2136</v>
      </c>
      <c r="C72" s="34">
        <f t="shared" si="1"/>
        <v>15600</v>
      </c>
      <c r="D72" s="592">
        <f t="shared" si="2"/>
        <v>8400</v>
      </c>
      <c r="E72" s="593">
        <f t="shared" si="3"/>
        <v>24000</v>
      </c>
      <c r="G72" s="469">
        <v>18</v>
      </c>
      <c r="H72" s="33" t="s">
        <v>2046</v>
      </c>
      <c r="I72" s="462">
        <f t="shared" si="6"/>
        <v>10000</v>
      </c>
      <c r="J72" s="462">
        <v>15000</v>
      </c>
      <c r="K72" s="462">
        <v>25000</v>
      </c>
      <c r="L72" s="34">
        <f t="shared" si="5"/>
        <v>12000</v>
      </c>
      <c r="M72" s="34">
        <f t="shared" si="5"/>
        <v>18000</v>
      </c>
      <c r="N72" s="34">
        <f t="shared" si="5"/>
        <v>30000</v>
      </c>
    </row>
    <row r="73" spans="1:14">
      <c r="A73" s="584"/>
      <c r="B73" s="33" t="s">
        <v>2137</v>
      </c>
      <c r="C73" s="34">
        <f t="shared" si="1"/>
        <v>12000</v>
      </c>
      <c r="D73" s="592">
        <f t="shared" si="2"/>
        <v>6000</v>
      </c>
      <c r="E73" s="593">
        <f t="shared" si="3"/>
        <v>18000</v>
      </c>
      <c r="G73" s="465">
        <v>19</v>
      </c>
      <c r="H73" s="33" t="s">
        <v>2047</v>
      </c>
      <c r="I73" s="462">
        <f>K73-J73</f>
        <v>10000</v>
      </c>
      <c r="J73" s="462">
        <v>5000</v>
      </c>
      <c r="K73" s="462">
        <v>15000</v>
      </c>
      <c r="L73" s="34">
        <f t="shared" si="5"/>
        <v>12000</v>
      </c>
      <c r="M73" s="34">
        <f t="shared" si="5"/>
        <v>6000</v>
      </c>
      <c r="N73" s="34">
        <f t="shared" si="5"/>
        <v>18000</v>
      </c>
    </row>
    <row r="74" spans="1:14">
      <c r="A74" s="580"/>
      <c r="B74" s="37" t="s">
        <v>2138</v>
      </c>
      <c r="C74" s="34">
        <f t="shared" si="1"/>
        <v>3600</v>
      </c>
      <c r="D74" s="592">
        <f t="shared" si="2"/>
        <v>2400</v>
      </c>
      <c r="E74" s="593">
        <f t="shared" si="3"/>
        <v>6000</v>
      </c>
      <c r="G74" s="469">
        <v>20</v>
      </c>
      <c r="H74" s="33" t="s">
        <v>163</v>
      </c>
      <c r="I74" s="462">
        <f>0.65*K74</f>
        <v>455000</v>
      </c>
      <c r="J74" s="462">
        <f>0.35*K74</f>
        <v>244999.99999999997</v>
      </c>
      <c r="K74" s="462">
        <v>700000</v>
      </c>
      <c r="L74" s="34">
        <f t="shared" si="5"/>
        <v>546000</v>
      </c>
      <c r="M74" s="34">
        <f t="shared" si="5"/>
        <v>294000</v>
      </c>
      <c r="N74" s="34">
        <f t="shared" si="5"/>
        <v>840000</v>
      </c>
    </row>
    <row r="75" spans="1:14">
      <c r="A75" s="584"/>
      <c r="B75" s="37" t="s">
        <v>2139</v>
      </c>
      <c r="C75" s="34">
        <f t="shared" si="1"/>
        <v>3600</v>
      </c>
      <c r="D75" s="592">
        <f t="shared" si="2"/>
        <v>2400</v>
      </c>
      <c r="E75" s="593">
        <f t="shared" si="3"/>
        <v>6000</v>
      </c>
      <c r="G75" s="465">
        <v>21</v>
      </c>
      <c r="H75" s="454" t="s">
        <v>1875</v>
      </c>
      <c r="I75" s="462">
        <v>16000</v>
      </c>
      <c r="J75" s="462">
        <v>9000</v>
      </c>
      <c r="K75" s="462">
        <v>25000</v>
      </c>
      <c r="L75" s="34">
        <f t="shared" si="5"/>
        <v>19200</v>
      </c>
      <c r="M75" s="34">
        <f t="shared" si="5"/>
        <v>10800</v>
      </c>
      <c r="N75" s="34">
        <f t="shared" si="5"/>
        <v>30000</v>
      </c>
    </row>
    <row r="76" spans="1:14">
      <c r="A76" s="580"/>
      <c r="B76" s="37" t="s">
        <v>2140</v>
      </c>
      <c r="C76" s="34">
        <f t="shared" si="1"/>
        <v>3600</v>
      </c>
      <c r="D76" s="592">
        <f t="shared" si="2"/>
        <v>2400</v>
      </c>
      <c r="E76" s="593">
        <f t="shared" si="3"/>
        <v>6000</v>
      </c>
      <c r="G76" s="469">
        <v>22</v>
      </c>
      <c r="H76" s="454" t="s">
        <v>1876</v>
      </c>
      <c r="I76" s="462">
        <f>K76-J76</f>
        <v>32500</v>
      </c>
      <c r="J76" s="462">
        <f>35%*K76</f>
        <v>17500</v>
      </c>
      <c r="K76" s="462">
        <v>50000</v>
      </c>
      <c r="L76" s="34">
        <f t="shared" si="5"/>
        <v>39000</v>
      </c>
      <c r="M76" s="34">
        <f t="shared" si="5"/>
        <v>21000</v>
      </c>
      <c r="N76" s="34">
        <f t="shared" si="5"/>
        <v>60000</v>
      </c>
    </row>
    <row r="77" spans="1:14">
      <c r="A77" s="584"/>
      <c r="B77" s="37" t="s">
        <v>2141</v>
      </c>
      <c r="C77" s="34">
        <f t="shared" si="1"/>
        <v>3600</v>
      </c>
      <c r="D77" s="592">
        <f t="shared" si="2"/>
        <v>2400</v>
      </c>
      <c r="E77" s="593">
        <f t="shared" si="3"/>
        <v>6000</v>
      </c>
      <c r="G77" s="465">
        <v>23</v>
      </c>
      <c r="H77" s="454" t="s">
        <v>1877</v>
      </c>
      <c r="I77" s="462">
        <f>K77-J77</f>
        <v>50000</v>
      </c>
      <c r="J77" s="462">
        <v>25000</v>
      </c>
      <c r="K77" s="462">
        <v>75000</v>
      </c>
      <c r="L77" s="34">
        <f t="shared" si="5"/>
        <v>60000</v>
      </c>
      <c r="M77" s="34">
        <f t="shared" si="5"/>
        <v>30000</v>
      </c>
      <c r="N77" s="34">
        <f t="shared" si="5"/>
        <v>90000</v>
      </c>
    </row>
    <row r="78" spans="1:14">
      <c r="A78" s="580"/>
      <c r="B78" s="33" t="s">
        <v>2142</v>
      </c>
      <c r="C78" s="34">
        <f t="shared" si="1"/>
        <v>3600</v>
      </c>
      <c r="D78" s="592">
        <f t="shared" si="2"/>
        <v>2400</v>
      </c>
      <c r="E78" s="593">
        <f t="shared" si="3"/>
        <v>6000</v>
      </c>
      <c r="G78" s="469">
        <v>24</v>
      </c>
      <c r="H78" s="33" t="s">
        <v>167</v>
      </c>
      <c r="I78" s="462">
        <f>0.6*K78</f>
        <v>30000</v>
      </c>
      <c r="J78" s="462">
        <f>0.4*K78</f>
        <v>20000</v>
      </c>
      <c r="K78" s="462">
        <v>50000</v>
      </c>
      <c r="L78" s="34">
        <f t="shared" si="5"/>
        <v>36000</v>
      </c>
      <c r="M78" s="34">
        <f t="shared" si="5"/>
        <v>24000</v>
      </c>
      <c r="N78" s="34">
        <f t="shared" si="5"/>
        <v>60000</v>
      </c>
    </row>
    <row r="79" spans="1:14">
      <c r="A79" s="584"/>
      <c r="B79" s="33" t="s">
        <v>2143</v>
      </c>
      <c r="C79" s="34">
        <f t="shared" si="1"/>
        <v>4800</v>
      </c>
      <c r="D79" s="592">
        <f t="shared" si="2"/>
        <v>7200</v>
      </c>
      <c r="E79" s="593">
        <f t="shared" si="3"/>
        <v>12000</v>
      </c>
      <c r="G79" s="465">
        <v>25</v>
      </c>
      <c r="H79" s="38" t="s">
        <v>169</v>
      </c>
      <c r="I79" s="462">
        <v>17000</v>
      </c>
      <c r="J79" s="462">
        <v>9000</v>
      </c>
      <c r="K79" s="462">
        <v>26000</v>
      </c>
      <c r="L79" s="34">
        <f t="shared" si="5"/>
        <v>20400</v>
      </c>
      <c r="M79" s="34">
        <f t="shared" si="5"/>
        <v>10800</v>
      </c>
      <c r="N79" s="34">
        <f t="shared" si="5"/>
        <v>31200</v>
      </c>
    </row>
    <row r="80" spans="1:14">
      <c r="A80" s="580"/>
      <c r="B80" s="33" t="s">
        <v>2144</v>
      </c>
      <c r="C80" s="34">
        <f t="shared" si="1"/>
        <v>3600</v>
      </c>
      <c r="D80" s="592">
        <f t="shared" si="2"/>
        <v>2400</v>
      </c>
      <c r="E80" s="593">
        <f t="shared" si="3"/>
        <v>6000</v>
      </c>
      <c r="G80" s="469">
        <v>26</v>
      </c>
      <c r="H80" s="33" t="s">
        <v>170</v>
      </c>
      <c r="I80" s="462">
        <v>16000</v>
      </c>
      <c r="J80" s="462">
        <v>9000</v>
      </c>
      <c r="K80" s="462">
        <f>I80+J80</f>
        <v>25000</v>
      </c>
      <c r="L80" s="34">
        <f t="shared" si="5"/>
        <v>19200</v>
      </c>
      <c r="M80" s="34">
        <f t="shared" si="5"/>
        <v>10800</v>
      </c>
      <c r="N80" s="34">
        <f t="shared" si="5"/>
        <v>30000</v>
      </c>
    </row>
    <row r="81" spans="1:14">
      <c r="A81" s="584"/>
      <c r="B81" s="39" t="s">
        <v>2145</v>
      </c>
      <c r="C81" s="34">
        <f t="shared" si="1"/>
        <v>7800</v>
      </c>
      <c r="D81" s="592">
        <f t="shared" si="2"/>
        <v>4200</v>
      </c>
      <c r="E81" s="593">
        <f t="shared" si="3"/>
        <v>12000</v>
      </c>
      <c r="G81" s="465">
        <v>27</v>
      </c>
      <c r="H81" s="33" t="s">
        <v>171</v>
      </c>
      <c r="I81" s="462">
        <v>13000</v>
      </c>
      <c r="J81" s="462">
        <v>7000</v>
      </c>
      <c r="K81" s="462">
        <v>20000</v>
      </c>
      <c r="L81" s="34">
        <f t="shared" si="5"/>
        <v>15600</v>
      </c>
      <c r="M81" s="34">
        <f t="shared" si="5"/>
        <v>8400</v>
      </c>
      <c r="N81" s="34">
        <f t="shared" si="5"/>
        <v>24000</v>
      </c>
    </row>
    <row r="82" spans="1:14">
      <c r="A82" s="580"/>
      <c r="B82" s="37" t="s">
        <v>2146</v>
      </c>
      <c r="C82" s="34"/>
      <c r="D82" s="592">
        <f t="shared" si="2"/>
        <v>0</v>
      </c>
      <c r="E82" s="593"/>
      <c r="G82" s="469">
        <v>28</v>
      </c>
      <c r="H82" s="33" t="s">
        <v>2049</v>
      </c>
      <c r="I82" s="462">
        <v>10000</v>
      </c>
      <c r="J82" s="462">
        <v>5000</v>
      </c>
      <c r="K82" s="462">
        <v>15000</v>
      </c>
      <c r="L82" s="34">
        <f t="shared" si="5"/>
        <v>12000</v>
      </c>
      <c r="M82" s="34">
        <f t="shared" si="5"/>
        <v>6000</v>
      </c>
      <c r="N82" s="34">
        <f t="shared" si="5"/>
        <v>18000</v>
      </c>
    </row>
    <row r="83" spans="1:14" ht="18.75">
      <c r="A83" s="585"/>
      <c r="B83" s="600" t="s">
        <v>1928</v>
      </c>
      <c r="C83" s="34">
        <f t="shared" si="1"/>
        <v>2400</v>
      </c>
      <c r="D83" s="592">
        <f t="shared" si="2"/>
        <v>0</v>
      </c>
      <c r="E83" s="593">
        <f t="shared" si="3"/>
        <v>2400</v>
      </c>
      <c r="G83" s="465">
        <v>29</v>
      </c>
      <c r="H83" s="37" t="s">
        <v>1895</v>
      </c>
      <c r="I83" s="462">
        <f t="shared" ref="I83:I89" si="7">K83-J83</f>
        <v>3000</v>
      </c>
      <c r="J83" s="462">
        <f>40%*K83</f>
        <v>2000</v>
      </c>
      <c r="K83" s="462">
        <v>5000</v>
      </c>
      <c r="L83" s="34">
        <f t="shared" si="5"/>
        <v>3600</v>
      </c>
      <c r="M83" s="34">
        <f t="shared" si="5"/>
        <v>2400</v>
      </c>
      <c r="N83" s="34">
        <f t="shared" si="5"/>
        <v>6000</v>
      </c>
    </row>
    <row r="84" spans="1:14">
      <c r="A84" s="219"/>
      <c r="B84" s="601" t="s">
        <v>1929</v>
      </c>
      <c r="C84" s="34">
        <f t="shared" si="1"/>
        <v>19200</v>
      </c>
      <c r="D84" s="592">
        <f t="shared" si="2"/>
        <v>4800</v>
      </c>
      <c r="E84" s="593">
        <f t="shared" si="3"/>
        <v>24000</v>
      </c>
      <c r="G84" s="469">
        <v>30</v>
      </c>
      <c r="H84" s="37" t="s">
        <v>1896</v>
      </c>
      <c r="I84" s="462">
        <f t="shared" si="7"/>
        <v>3000</v>
      </c>
      <c r="J84" s="462">
        <f>40%*K84</f>
        <v>2000</v>
      </c>
      <c r="K84" s="462">
        <v>5000</v>
      </c>
      <c r="L84" s="34">
        <f t="shared" si="5"/>
        <v>3600</v>
      </c>
      <c r="M84" s="34">
        <f t="shared" si="5"/>
        <v>2400</v>
      </c>
      <c r="N84" s="34">
        <f t="shared" si="5"/>
        <v>6000</v>
      </c>
    </row>
    <row r="85" spans="1:14">
      <c r="A85" s="219"/>
      <c r="B85" s="601" t="s">
        <v>1930</v>
      </c>
      <c r="C85" s="34">
        <f t="shared" si="1"/>
        <v>24000</v>
      </c>
      <c r="D85" s="592">
        <f t="shared" si="2"/>
        <v>6000</v>
      </c>
      <c r="E85" s="593">
        <f t="shared" si="3"/>
        <v>30000</v>
      </c>
      <c r="G85" s="465">
        <v>31</v>
      </c>
      <c r="H85" s="37" t="s">
        <v>1897</v>
      </c>
      <c r="I85" s="462">
        <f t="shared" si="7"/>
        <v>3000</v>
      </c>
      <c r="J85" s="462">
        <f>40%*K85</f>
        <v>2000</v>
      </c>
      <c r="K85" s="462">
        <v>5000</v>
      </c>
      <c r="L85" s="34">
        <f t="shared" si="5"/>
        <v>3600</v>
      </c>
      <c r="M85" s="34">
        <f t="shared" si="5"/>
        <v>2400</v>
      </c>
      <c r="N85" s="34">
        <f t="shared" si="5"/>
        <v>6000</v>
      </c>
    </row>
    <row r="86" spans="1:14">
      <c r="A86" s="219" t="s">
        <v>111</v>
      </c>
      <c r="B86" s="460" t="s">
        <v>304</v>
      </c>
      <c r="C86" s="589"/>
      <c r="D86" s="589"/>
      <c r="E86" s="593">
        <f t="shared" si="3"/>
        <v>0</v>
      </c>
      <c r="G86" s="469">
        <v>32</v>
      </c>
      <c r="H86" s="37" t="s">
        <v>1898</v>
      </c>
      <c r="I86" s="462">
        <f t="shared" si="7"/>
        <v>3000</v>
      </c>
      <c r="J86" s="462">
        <f>40%*K86</f>
        <v>2000</v>
      </c>
      <c r="K86" s="462">
        <v>5000</v>
      </c>
      <c r="L86" s="34">
        <f t="shared" si="5"/>
        <v>3600</v>
      </c>
      <c r="M86" s="34">
        <f t="shared" si="5"/>
        <v>2400</v>
      </c>
      <c r="N86" s="34">
        <f t="shared" si="5"/>
        <v>6000</v>
      </c>
    </row>
    <row r="87" spans="1:14">
      <c r="A87" s="586"/>
      <c r="B87" s="602" t="s">
        <v>1934</v>
      </c>
      <c r="C87" s="34">
        <f t="shared" si="1"/>
        <v>48000</v>
      </c>
      <c r="D87" s="592">
        <f t="shared" si="2"/>
        <v>6000</v>
      </c>
      <c r="E87" s="593">
        <f t="shared" si="3"/>
        <v>54000</v>
      </c>
      <c r="G87" s="465">
        <v>33</v>
      </c>
      <c r="H87" s="33" t="s">
        <v>2055</v>
      </c>
      <c r="I87" s="462">
        <f t="shared" si="7"/>
        <v>3000</v>
      </c>
      <c r="J87" s="462">
        <f>40%*K87</f>
        <v>2000</v>
      </c>
      <c r="K87" s="462">
        <v>5000</v>
      </c>
      <c r="L87" s="34">
        <f t="shared" si="5"/>
        <v>3600</v>
      </c>
      <c r="M87" s="34">
        <f t="shared" si="5"/>
        <v>2400</v>
      </c>
      <c r="N87" s="34">
        <f t="shared" si="5"/>
        <v>6000</v>
      </c>
    </row>
    <row r="88" spans="1:14">
      <c r="A88" s="586"/>
      <c r="B88" s="603" t="s">
        <v>1935</v>
      </c>
      <c r="C88" s="34">
        <f t="shared" si="1"/>
        <v>13200</v>
      </c>
      <c r="D88" s="592">
        <f t="shared" si="2"/>
        <v>4800</v>
      </c>
      <c r="E88" s="593">
        <f t="shared" si="3"/>
        <v>18000</v>
      </c>
      <c r="G88" s="469">
        <v>34</v>
      </c>
      <c r="H88" s="33" t="s">
        <v>172</v>
      </c>
      <c r="I88" s="462">
        <f t="shared" si="7"/>
        <v>4000</v>
      </c>
      <c r="J88" s="462">
        <v>6000</v>
      </c>
      <c r="K88" s="462">
        <v>10000</v>
      </c>
      <c r="L88" s="34">
        <f t="shared" si="5"/>
        <v>4800</v>
      </c>
      <c r="M88" s="34">
        <f t="shared" si="5"/>
        <v>7200</v>
      </c>
      <c r="N88" s="34">
        <f t="shared" si="5"/>
        <v>12000</v>
      </c>
    </row>
    <row r="89" spans="1:14">
      <c r="A89" s="587"/>
      <c r="B89" s="604" t="s">
        <v>1936</v>
      </c>
      <c r="C89" s="572">
        <f t="shared" si="1"/>
        <v>36000</v>
      </c>
      <c r="D89" s="594">
        <f t="shared" si="2"/>
        <v>24000</v>
      </c>
      <c r="E89" s="595">
        <f t="shared" si="3"/>
        <v>60000</v>
      </c>
      <c r="G89" s="465">
        <v>35</v>
      </c>
      <c r="H89" s="33" t="s">
        <v>2058</v>
      </c>
      <c r="I89" s="462">
        <f t="shared" si="7"/>
        <v>3000</v>
      </c>
      <c r="J89" s="462">
        <f>40%*K89</f>
        <v>2000</v>
      </c>
      <c r="K89" s="462">
        <v>5000</v>
      </c>
      <c r="L89" s="34">
        <f t="shared" si="5"/>
        <v>3600</v>
      </c>
      <c r="M89" s="34">
        <f t="shared" si="5"/>
        <v>2400</v>
      </c>
      <c r="N89" s="34">
        <f t="shared" si="5"/>
        <v>6000</v>
      </c>
    </row>
    <row r="90" spans="1:14" ht="15.75" thickBot="1">
      <c r="A90" s="578"/>
      <c r="B90" s="605" t="s">
        <v>1937</v>
      </c>
      <c r="C90" s="579">
        <f t="shared" si="1"/>
        <v>36000</v>
      </c>
      <c r="D90" s="596">
        <f t="shared" si="2"/>
        <v>24000</v>
      </c>
      <c r="E90" s="597">
        <f t="shared" si="3"/>
        <v>60000</v>
      </c>
      <c r="G90" s="469">
        <v>36</v>
      </c>
      <c r="H90" s="39" t="s">
        <v>173</v>
      </c>
      <c r="I90" s="462">
        <f>K90-J90</f>
        <v>6500</v>
      </c>
      <c r="J90" s="462">
        <f>35%*K90</f>
        <v>3500</v>
      </c>
      <c r="K90" s="462">
        <v>10000</v>
      </c>
      <c r="L90" s="34">
        <f t="shared" si="5"/>
        <v>7800</v>
      </c>
      <c r="M90" s="34">
        <f t="shared" si="5"/>
        <v>4200</v>
      </c>
      <c r="N90" s="34">
        <f t="shared" si="5"/>
        <v>12000</v>
      </c>
    </row>
    <row r="91" spans="1:14">
      <c r="A91" s="598"/>
      <c r="B91" s="598"/>
      <c r="C91" s="598"/>
      <c r="D91" s="598"/>
      <c r="E91" s="598"/>
      <c r="G91" s="465">
        <v>37</v>
      </c>
      <c r="H91" s="37" t="s">
        <v>1927</v>
      </c>
      <c r="I91" s="462"/>
      <c r="J91" s="462"/>
      <c r="K91" s="462"/>
      <c r="L91" s="300"/>
      <c r="M91" s="300"/>
      <c r="N91" s="300"/>
    </row>
    <row r="92" spans="1:14" ht="18.75">
      <c r="A92" s="598" t="s">
        <v>20</v>
      </c>
      <c r="B92" s="598"/>
      <c r="C92" s="598"/>
      <c r="D92" s="598"/>
      <c r="E92" s="598"/>
      <c r="G92" s="300"/>
      <c r="H92" s="477" t="s">
        <v>1928</v>
      </c>
      <c r="I92" s="462">
        <v>2000</v>
      </c>
      <c r="J92" s="462">
        <v>0</v>
      </c>
      <c r="K92" s="462">
        <v>2000</v>
      </c>
      <c r="L92" s="34">
        <f t="shared" ref="L92:N99" si="8">I92*20%+I92</f>
        <v>2400</v>
      </c>
      <c r="M92" s="34">
        <f t="shared" si="8"/>
        <v>0</v>
      </c>
      <c r="N92" s="34">
        <f t="shared" si="8"/>
        <v>2400</v>
      </c>
    </row>
    <row r="93" spans="1:14" ht="37.5" customHeight="1">
      <c r="A93" s="681" t="s">
        <v>2080</v>
      </c>
      <c r="B93" s="681"/>
      <c r="C93" s="681"/>
      <c r="D93" s="681"/>
      <c r="E93" s="681"/>
      <c r="G93" s="459"/>
      <c r="H93" s="478" t="s">
        <v>1929</v>
      </c>
      <c r="I93" s="462">
        <v>16000</v>
      </c>
      <c r="J93" s="462">
        <v>4000</v>
      </c>
      <c r="K93" s="462">
        <v>20000</v>
      </c>
      <c r="L93" s="34">
        <f t="shared" si="8"/>
        <v>19200</v>
      </c>
      <c r="M93" s="34">
        <f t="shared" si="8"/>
        <v>4800</v>
      </c>
      <c r="N93" s="34">
        <f t="shared" si="8"/>
        <v>24000</v>
      </c>
    </row>
    <row r="94" spans="1:14">
      <c r="G94" s="459"/>
      <c r="H94" s="478" t="s">
        <v>1930</v>
      </c>
      <c r="I94" s="462">
        <v>20000</v>
      </c>
      <c r="J94" s="462">
        <v>5000</v>
      </c>
      <c r="K94" s="462">
        <f>J94+I94</f>
        <v>25000</v>
      </c>
      <c r="L94" s="34">
        <f t="shared" si="8"/>
        <v>24000</v>
      </c>
      <c r="M94" s="34">
        <f t="shared" si="8"/>
        <v>6000</v>
      </c>
      <c r="N94" s="34">
        <f t="shared" si="8"/>
        <v>30000</v>
      </c>
    </row>
    <row r="95" spans="1:14">
      <c r="G95" s="459" t="s">
        <v>113</v>
      </c>
      <c r="H95" s="460" t="s">
        <v>304</v>
      </c>
      <c r="I95" s="462"/>
      <c r="J95" s="462"/>
      <c r="K95" s="462"/>
      <c r="L95" s="300"/>
      <c r="M95" s="300"/>
      <c r="N95" s="300"/>
    </row>
    <row r="96" spans="1:14">
      <c r="G96" s="479"/>
      <c r="H96" s="461" t="s">
        <v>1934</v>
      </c>
      <c r="I96" s="462">
        <v>40000</v>
      </c>
      <c r="J96" s="462">
        <v>5000</v>
      </c>
      <c r="K96" s="462">
        <v>45000</v>
      </c>
      <c r="L96" s="34">
        <f t="shared" ref="L96:M99" si="9">I96*20%+I96</f>
        <v>48000</v>
      </c>
      <c r="M96" s="34">
        <f t="shared" si="9"/>
        <v>6000</v>
      </c>
      <c r="N96" s="34">
        <f t="shared" si="8"/>
        <v>54000</v>
      </c>
    </row>
    <row r="97" spans="7:14">
      <c r="G97" s="479"/>
      <c r="H97" s="102" t="s">
        <v>1935</v>
      </c>
      <c r="I97" s="462">
        <v>11000</v>
      </c>
      <c r="J97" s="462">
        <v>4000</v>
      </c>
      <c r="K97" s="462">
        <f>I97+J97</f>
        <v>15000</v>
      </c>
      <c r="L97" s="34">
        <f t="shared" si="9"/>
        <v>13200</v>
      </c>
      <c r="M97" s="34">
        <f t="shared" si="9"/>
        <v>4800</v>
      </c>
      <c r="N97" s="34">
        <f t="shared" si="8"/>
        <v>18000</v>
      </c>
    </row>
    <row r="98" spans="7:14">
      <c r="G98" s="479"/>
      <c r="H98" s="102" t="s">
        <v>1936</v>
      </c>
      <c r="I98" s="462">
        <f>0.6*K98</f>
        <v>30000</v>
      </c>
      <c r="J98" s="462">
        <f>0.4*K98</f>
        <v>20000</v>
      </c>
      <c r="K98" s="462">
        <v>50000</v>
      </c>
      <c r="L98" s="34">
        <f t="shared" si="9"/>
        <v>36000</v>
      </c>
      <c r="M98" s="34">
        <f t="shared" si="9"/>
        <v>24000</v>
      </c>
      <c r="N98" s="34">
        <f t="shared" si="8"/>
        <v>60000</v>
      </c>
    </row>
    <row r="99" spans="7:14" ht="15.75" thickBot="1">
      <c r="G99" s="480"/>
      <c r="H99" s="104" t="s">
        <v>1937</v>
      </c>
      <c r="I99" s="473">
        <f>0.6*K99</f>
        <v>30000</v>
      </c>
      <c r="J99" s="473">
        <f>0.4*K99</f>
        <v>20000</v>
      </c>
      <c r="K99" s="473">
        <v>50000</v>
      </c>
      <c r="L99" s="572">
        <f t="shared" si="9"/>
        <v>36000</v>
      </c>
      <c r="M99" s="572">
        <f t="shared" si="9"/>
        <v>24000</v>
      </c>
      <c r="N99" s="572">
        <f t="shared" si="8"/>
        <v>60000</v>
      </c>
    </row>
    <row r="155" spans="1:5">
      <c r="A155" t="s">
        <v>20</v>
      </c>
    </row>
    <row r="156" spans="1:5" ht="30" customHeight="1">
      <c r="A156" s="685" t="s">
        <v>2080</v>
      </c>
      <c r="B156" s="685"/>
      <c r="C156" s="685"/>
      <c r="D156" s="685"/>
      <c r="E156" s="685"/>
    </row>
    <row r="174" spans="1:6">
      <c r="A174" s="465">
        <v>1</v>
      </c>
      <c r="B174" s="33" t="s">
        <v>2042</v>
      </c>
      <c r="C174" s="462">
        <v>13000</v>
      </c>
      <c r="D174" s="462">
        <v>7000</v>
      </c>
      <c r="E174" s="462">
        <f>C174+D174</f>
        <v>20000</v>
      </c>
      <c r="F174" s="3">
        <f t="shared" ref="F174:F228" si="10">C174*20%+C174</f>
        <v>15600</v>
      </c>
    </row>
    <row r="175" spans="1:6">
      <c r="A175" s="465"/>
      <c r="B175" s="37" t="s">
        <v>145</v>
      </c>
      <c r="C175" s="462">
        <v>2000</v>
      </c>
      <c r="D175" s="462">
        <v>1000</v>
      </c>
      <c r="E175" s="462">
        <v>3000</v>
      </c>
      <c r="F175" s="3">
        <f t="shared" si="10"/>
        <v>2400</v>
      </c>
    </row>
    <row r="176" spans="1:6">
      <c r="A176" s="466">
        <v>2</v>
      </c>
      <c r="B176" s="37" t="s">
        <v>146</v>
      </c>
      <c r="C176" s="462">
        <v>15000</v>
      </c>
      <c r="D176" s="462">
        <v>5000</v>
      </c>
      <c r="E176" s="462">
        <f>C176+D176</f>
        <v>20000</v>
      </c>
      <c r="F176" s="3">
        <f t="shared" si="10"/>
        <v>18000</v>
      </c>
    </row>
    <row r="177" spans="1:6">
      <c r="A177" s="467"/>
      <c r="B177" s="37" t="s">
        <v>145</v>
      </c>
      <c r="C177" s="462">
        <v>1000</v>
      </c>
      <c r="D177" s="462">
        <v>500</v>
      </c>
      <c r="E177" s="462">
        <v>1500</v>
      </c>
      <c r="F177" s="3">
        <f t="shared" si="10"/>
        <v>1200</v>
      </c>
    </row>
    <row r="178" spans="1:6">
      <c r="A178" s="467">
        <v>3</v>
      </c>
      <c r="B178" s="37" t="s">
        <v>147</v>
      </c>
      <c r="C178" s="462">
        <v>10000</v>
      </c>
      <c r="D178" s="462">
        <v>5000</v>
      </c>
      <c r="E178" s="462">
        <f>C178+D178</f>
        <v>15000</v>
      </c>
      <c r="F178" s="3">
        <f t="shared" si="10"/>
        <v>12000</v>
      </c>
    </row>
    <row r="179" spans="1:6">
      <c r="A179" s="467"/>
      <c r="B179" s="37" t="s">
        <v>145</v>
      </c>
      <c r="C179" s="462">
        <v>1300</v>
      </c>
      <c r="D179" s="462">
        <v>700</v>
      </c>
      <c r="E179" s="462">
        <v>2000</v>
      </c>
      <c r="F179" s="3">
        <f t="shared" si="10"/>
        <v>1560</v>
      </c>
    </row>
    <row r="180" spans="1:6">
      <c r="A180" s="467">
        <v>4</v>
      </c>
      <c r="B180" s="37" t="s">
        <v>148</v>
      </c>
      <c r="C180" s="462">
        <v>10000</v>
      </c>
      <c r="D180" s="462">
        <v>5000</v>
      </c>
      <c r="E180" s="462">
        <f>C180+D180</f>
        <v>15000</v>
      </c>
      <c r="F180" s="3">
        <f t="shared" si="10"/>
        <v>12000</v>
      </c>
    </row>
    <row r="181" spans="1:6">
      <c r="A181" s="467"/>
      <c r="B181" s="37" t="s">
        <v>145</v>
      </c>
      <c r="C181" s="462">
        <v>1300</v>
      </c>
      <c r="D181" s="462">
        <v>700</v>
      </c>
      <c r="E181" s="462">
        <v>2000</v>
      </c>
      <c r="F181" s="3">
        <f t="shared" si="10"/>
        <v>1560</v>
      </c>
    </row>
    <row r="182" spans="1:6">
      <c r="A182" s="468">
        <v>5</v>
      </c>
      <c r="B182" s="33" t="s">
        <v>149</v>
      </c>
      <c r="C182" s="462">
        <v>10000</v>
      </c>
      <c r="D182" s="462">
        <v>5000</v>
      </c>
      <c r="E182" s="462">
        <f>C182+D182</f>
        <v>15000</v>
      </c>
      <c r="F182" s="3">
        <f t="shared" si="10"/>
        <v>12000</v>
      </c>
    </row>
    <row r="183" spans="1:6">
      <c r="A183" s="468"/>
      <c r="B183" s="37" t="s">
        <v>145</v>
      </c>
      <c r="C183" s="462">
        <v>600</v>
      </c>
      <c r="D183" s="462">
        <v>400</v>
      </c>
      <c r="E183" s="462">
        <v>1000</v>
      </c>
      <c r="F183" s="3">
        <f t="shared" si="10"/>
        <v>720</v>
      </c>
    </row>
    <row r="184" spans="1:6">
      <c r="A184" s="467">
        <v>6</v>
      </c>
      <c r="B184" s="37" t="s">
        <v>150</v>
      </c>
      <c r="C184" s="462">
        <v>6000</v>
      </c>
      <c r="D184" s="462">
        <v>4000</v>
      </c>
      <c r="E184" s="462">
        <f>C184+D184</f>
        <v>10000</v>
      </c>
      <c r="F184" s="3">
        <f t="shared" si="10"/>
        <v>7200</v>
      </c>
    </row>
    <row r="185" spans="1:6">
      <c r="A185" s="467"/>
      <c r="B185" s="37" t="s">
        <v>145</v>
      </c>
      <c r="C185" s="462">
        <v>1200</v>
      </c>
      <c r="D185" s="462">
        <v>800</v>
      </c>
      <c r="E185" s="462">
        <f>C185+D185</f>
        <v>2000</v>
      </c>
      <c r="F185" s="3">
        <f t="shared" si="10"/>
        <v>1440</v>
      </c>
    </row>
    <row r="186" spans="1:6">
      <c r="A186" s="465">
        <v>7</v>
      </c>
      <c r="B186" s="33" t="s">
        <v>151</v>
      </c>
      <c r="C186" s="462">
        <f>0.6*E186</f>
        <v>24000</v>
      </c>
      <c r="D186" s="462">
        <f>0.4*E186</f>
        <v>16000</v>
      </c>
      <c r="E186" s="462">
        <v>40000</v>
      </c>
      <c r="F186" s="3">
        <f t="shared" si="10"/>
        <v>28800</v>
      </c>
    </row>
    <row r="187" spans="1:6">
      <c r="A187" s="465">
        <v>8</v>
      </c>
      <c r="B187" s="33" t="s">
        <v>152</v>
      </c>
      <c r="C187" s="462">
        <v>49000</v>
      </c>
      <c r="D187" s="462">
        <v>26000</v>
      </c>
      <c r="E187" s="462">
        <v>75000</v>
      </c>
      <c r="F187" s="3">
        <f t="shared" si="10"/>
        <v>58800</v>
      </c>
    </row>
    <row r="188" spans="1:6">
      <c r="A188" s="465">
        <v>9</v>
      </c>
      <c r="B188" s="33" t="s">
        <v>153</v>
      </c>
      <c r="C188" s="462">
        <v>30000</v>
      </c>
      <c r="D188" s="462">
        <v>10000</v>
      </c>
      <c r="E188" s="462">
        <v>40000</v>
      </c>
      <c r="F188" s="3">
        <f t="shared" si="10"/>
        <v>36000</v>
      </c>
    </row>
    <row r="189" spans="1:6">
      <c r="A189" s="465">
        <v>10</v>
      </c>
      <c r="B189" s="33" t="s">
        <v>154</v>
      </c>
      <c r="C189" s="462">
        <v>60000</v>
      </c>
      <c r="D189" s="462">
        <v>40000</v>
      </c>
      <c r="E189" s="462">
        <f>C189+D189</f>
        <v>100000</v>
      </c>
      <c r="F189" s="3">
        <f t="shared" si="10"/>
        <v>72000</v>
      </c>
    </row>
    <row r="190" spans="1:6">
      <c r="A190" s="469" t="s">
        <v>529</v>
      </c>
      <c r="B190" s="33" t="s">
        <v>2043</v>
      </c>
      <c r="C190" s="462">
        <v>20000</v>
      </c>
      <c r="D190" s="462">
        <v>10000</v>
      </c>
      <c r="E190" s="462">
        <v>30000</v>
      </c>
      <c r="F190" s="3">
        <f t="shared" si="10"/>
        <v>24000</v>
      </c>
    </row>
    <row r="191" spans="1:6">
      <c r="A191" s="469" t="s">
        <v>531</v>
      </c>
      <c r="B191" s="33" t="s">
        <v>2044</v>
      </c>
      <c r="C191" s="462">
        <v>60000</v>
      </c>
      <c r="D191" s="462">
        <v>40000</v>
      </c>
      <c r="E191" s="462">
        <f>C191+D191</f>
        <v>100000</v>
      </c>
      <c r="F191" s="3">
        <f t="shared" si="10"/>
        <v>72000</v>
      </c>
    </row>
    <row r="192" spans="1:6">
      <c r="A192" s="469" t="s">
        <v>533</v>
      </c>
      <c r="B192" s="33" t="s">
        <v>155</v>
      </c>
      <c r="C192" s="462">
        <v>80000</v>
      </c>
      <c r="D192" s="462">
        <v>45000</v>
      </c>
      <c r="E192" s="462">
        <f>C192+D192</f>
        <v>125000</v>
      </c>
      <c r="F192" s="3">
        <f t="shared" si="10"/>
        <v>96000</v>
      </c>
    </row>
    <row r="193" spans="1:6">
      <c r="A193" s="469" t="s">
        <v>535</v>
      </c>
      <c r="B193" s="33" t="s">
        <v>156</v>
      </c>
      <c r="C193" s="462">
        <v>6500</v>
      </c>
      <c r="D193" s="462">
        <v>3500</v>
      </c>
      <c r="E193" s="462">
        <v>10000</v>
      </c>
      <c r="F193" s="3">
        <f t="shared" si="10"/>
        <v>7800</v>
      </c>
    </row>
    <row r="194" spans="1:6">
      <c r="A194" s="469" t="s">
        <v>537</v>
      </c>
      <c r="B194" s="33" t="s">
        <v>2017</v>
      </c>
      <c r="C194" s="462">
        <f>0.65*E194</f>
        <v>13000</v>
      </c>
      <c r="D194" s="462">
        <f>0.35*E194</f>
        <v>7000</v>
      </c>
      <c r="E194" s="462">
        <v>20000</v>
      </c>
      <c r="F194" s="3">
        <f t="shared" si="10"/>
        <v>15600</v>
      </c>
    </row>
    <row r="195" spans="1:6">
      <c r="A195" s="469" t="s">
        <v>539</v>
      </c>
      <c r="B195" s="33" t="s">
        <v>2018</v>
      </c>
      <c r="C195" s="462">
        <v>1000</v>
      </c>
      <c r="D195" s="462">
        <v>1500</v>
      </c>
      <c r="E195" s="462">
        <v>2500</v>
      </c>
      <c r="F195" s="3">
        <f t="shared" si="10"/>
        <v>1200</v>
      </c>
    </row>
    <row r="196" spans="1:6">
      <c r="A196" s="469" t="s">
        <v>541</v>
      </c>
      <c r="B196" s="33" t="s">
        <v>1921</v>
      </c>
      <c r="C196" s="462">
        <v>80000</v>
      </c>
      <c r="D196" s="462">
        <v>45000</v>
      </c>
      <c r="E196" s="462">
        <f>C196+D196</f>
        <v>125000</v>
      </c>
      <c r="F196" s="3">
        <f t="shared" si="10"/>
        <v>96000</v>
      </c>
    </row>
    <row r="197" spans="1:6">
      <c r="A197" s="469" t="s">
        <v>543</v>
      </c>
      <c r="B197" s="33" t="s">
        <v>2020</v>
      </c>
      <c r="C197" s="462">
        <v>16500</v>
      </c>
      <c r="D197" s="462">
        <v>8500</v>
      </c>
      <c r="E197" s="462">
        <v>25000</v>
      </c>
      <c r="F197" s="3">
        <f t="shared" si="10"/>
        <v>19800</v>
      </c>
    </row>
    <row r="198" spans="1:6">
      <c r="A198" s="469" t="s">
        <v>545</v>
      </c>
      <c r="B198" s="33" t="s">
        <v>2021</v>
      </c>
      <c r="C198" s="462">
        <v>1000</v>
      </c>
      <c r="D198" s="462">
        <v>1500</v>
      </c>
      <c r="E198" s="462">
        <v>2500</v>
      </c>
      <c r="F198" s="3">
        <f t="shared" si="10"/>
        <v>1200</v>
      </c>
    </row>
    <row r="199" spans="1:6">
      <c r="A199" s="469" t="s">
        <v>547</v>
      </c>
      <c r="B199" s="33" t="s">
        <v>157</v>
      </c>
      <c r="C199" s="462">
        <v>75000</v>
      </c>
      <c r="D199" s="462">
        <v>50000</v>
      </c>
      <c r="E199" s="462">
        <v>125000</v>
      </c>
      <c r="F199" s="3">
        <f t="shared" si="10"/>
        <v>90000</v>
      </c>
    </row>
    <row r="200" spans="1:6">
      <c r="A200" s="469" t="s">
        <v>549</v>
      </c>
      <c r="B200" s="33" t="s">
        <v>158</v>
      </c>
      <c r="C200" s="462">
        <f t="shared" ref="C200:C205" si="11">E200-D200</f>
        <v>9750</v>
      </c>
      <c r="D200" s="462">
        <f>35%*E200</f>
        <v>5250</v>
      </c>
      <c r="E200" s="462">
        <v>15000</v>
      </c>
      <c r="F200" s="3">
        <f t="shared" si="10"/>
        <v>11700</v>
      </c>
    </row>
    <row r="201" spans="1:6">
      <c r="A201" s="469" t="s">
        <v>551</v>
      </c>
      <c r="B201" s="33" t="s">
        <v>159</v>
      </c>
      <c r="C201" s="462">
        <f t="shared" si="11"/>
        <v>16500</v>
      </c>
      <c r="D201" s="462">
        <v>8500</v>
      </c>
      <c r="E201" s="462">
        <v>25000</v>
      </c>
      <c r="F201" s="3">
        <f t="shared" si="10"/>
        <v>19800</v>
      </c>
    </row>
    <row r="202" spans="1:6">
      <c r="A202" s="469" t="s">
        <v>553</v>
      </c>
      <c r="B202" s="33" t="s">
        <v>160</v>
      </c>
      <c r="C202" s="462">
        <f t="shared" si="11"/>
        <v>165000</v>
      </c>
      <c r="D202" s="462">
        <v>85000</v>
      </c>
      <c r="E202" s="462">
        <v>250000</v>
      </c>
      <c r="F202" s="3">
        <f t="shared" si="10"/>
        <v>198000</v>
      </c>
    </row>
    <row r="203" spans="1:6">
      <c r="A203" s="469" t="s">
        <v>555</v>
      </c>
      <c r="B203" s="33" t="s">
        <v>161</v>
      </c>
      <c r="C203" s="462">
        <f t="shared" si="11"/>
        <v>100000</v>
      </c>
      <c r="D203" s="462">
        <v>50000</v>
      </c>
      <c r="E203" s="462">
        <v>150000</v>
      </c>
      <c r="F203" s="3">
        <f t="shared" si="10"/>
        <v>120000</v>
      </c>
    </row>
    <row r="204" spans="1:6">
      <c r="A204" s="469" t="s">
        <v>235</v>
      </c>
      <c r="B204" s="470" t="s">
        <v>2045</v>
      </c>
      <c r="C204" s="462">
        <f t="shared" si="11"/>
        <v>10000</v>
      </c>
      <c r="D204" s="462">
        <v>5000</v>
      </c>
      <c r="E204" s="462">
        <v>15000</v>
      </c>
      <c r="F204" s="3">
        <f t="shared" si="10"/>
        <v>12000</v>
      </c>
    </row>
    <row r="205" spans="1:6">
      <c r="A205" s="469" t="s">
        <v>237</v>
      </c>
      <c r="B205" s="33" t="s">
        <v>2046</v>
      </c>
      <c r="C205" s="462">
        <f t="shared" si="11"/>
        <v>10000</v>
      </c>
      <c r="D205" s="462">
        <v>15000</v>
      </c>
      <c r="E205" s="462">
        <v>25000</v>
      </c>
      <c r="F205" s="3">
        <f t="shared" si="10"/>
        <v>12000</v>
      </c>
    </row>
    <row r="206" spans="1:6">
      <c r="A206" s="469" t="s">
        <v>239</v>
      </c>
      <c r="B206" s="33" t="s">
        <v>2047</v>
      </c>
      <c r="C206" s="462">
        <f>E206-D206</f>
        <v>10000</v>
      </c>
      <c r="D206" s="462">
        <v>5000</v>
      </c>
      <c r="E206" s="462">
        <v>15000</v>
      </c>
      <c r="F206" s="3">
        <f t="shared" si="10"/>
        <v>12000</v>
      </c>
    </row>
    <row r="207" spans="1:6">
      <c r="A207" s="469" t="s">
        <v>241</v>
      </c>
      <c r="B207" s="33" t="s">
        <v>162</v>
      </c>
      <c r="C207" s="462">
        <f>0.65*E207</f>
        <v>455000</v>
      </c>
      <c r="D207" s="462">
        <f>0.35*E207</f>
        <v>244999.99999999997</v>
      </c>
      <c r="E207" s="462">
        <v>700000</v>
      </c>
      <c r="F207" s="3">
        <f t="shared" si="10"/>
        <v>546000</v>
      </c>
    </row>
    <row r="208" spans="1:6">
      <c r="A208" s="469" t="s">
        <v>243</v>
      </c>
      <c r="B208" s="33" t="s">
        <v>163</v>
      </c>
      <c r="C208" s="462">
        <f>0.65*E208</f>
        <v>455000</v>
      </c>
      <c r="D208" s="462">
        <f>0.35*E208</f>
        <v>244999.99999999997</v>
      </c>
      <c r="E208" s="462">
        <v>700000</v>
      </c>
      <c r="F208" s="3">
        <f t="shared" si="10"/>
        <v>546000</v>
      </c>
    </row>
    <row r="209" spans="1:6">
      <c r="A209" s="469" t="s">
        <v>245</v>
      </c>
      <c r="B209" s="33" t="s">
        <v>164</v>
      </c>
      <c r="C209" s="462">
        <v>155000</v>
      </c>
      <c r="D209" s="462">
        <v>85000</v>
      </c>
      <c r="E209" s="462">
        <f>D209+C209</f>
        <v>240000</v>
      </c>
      <c r="F209" s="3">
        <f t="shared" si="10"/>
        <v>186000</v>
      </c>
    </row>
    <row r="210" spans="1:6">
      <c r="A210" s="469" t="s">
        <v>248</v>
      </c>
      <c r="B210" s="33" t="s">
        <v>165</v>
      </c>
      <c r="C210" s="462">
        <v>75000</v>
      </c>
      <c r="D210" s="462">
        <v>50000</v>
      </c>
      <c r="E210" s="462">
        <v>125000</v>
      </c>
      <c r="F210" s="3">
        <f t="shared" si="10"/>
        <v>90000</v>
      </c>
    </row>
    <row r="211" spans="1:6">
      <c r="A211" s="469" t="s">
        <v>250</v>
      </c>
      <c r="B211" s="33" t="s">
        <v>166</v>
      </c>
      <c r="C211" s="462">
        <f>E211-D211</f>
        <v>50000</v>
      </c>
      <c r="D211" s="462">
        <v>0</v>
      </c>
      <c r="E211" s="462">
        <v>50000</v>
      </c>
      <c r="F211" s="3">
        <f t="shared" si="10"/>
        <v>60000</v>
      </c>
    </row>
    <row r="212" spans="1:6">
      <c r="A212" s="469" t="s">
        <v>252</v>
      </c>
      <c r="B212" s="454" t="s">
        <v>1875</v>
      </c>
      <c r="C212" s="462">
        <v>16000</v>
      </c>
      <c r="D212" s="462">
        <v>9000</v>
      </c>
      <c r="E212" s="462">
        <v>25000</v>
      </c>
      <c r="F212" s="3">
        <f t="shared" si="10"/>
        <v>19200</v>
      </c>
    </row>
    <row r="213" spans="1:6">
      <c r="A213" s="469" t="s">
        <v>254</v>
      </c>
      <c r="B213" s="454" t="s">
        <v>1876</v>
      </c>
      <c r="C213" s="462">
        <f>E213-D213</f>
        <v>32500</v>
      </c>
      <c r="D213" s="462">
        <f>35%*E213</f>
        <v>17500</v>
      </c>
      <c r="E213" s="462">
        <v>50000</v>
      </c>
      <c r="F213" s="3">
        <f t="shared" si="10"/>
        <v>39000</v>
      </c>
    </row>
    <row r="214" spans="1:6">
      <c r="A214" s="469" t="s">
        <v>256</v>
      </c>
      <c r="B214" s="454" t="s">
        <v>1877</v>
      </c>
      <c r="C214" s="462">
        <f>E214-D214</f>
        <v>50000</v>
      </c>
      <c r="D214" s="462">
        <v>25000</v>
      </c>
      <c r="E214" s="462">
        <v>75000</v>
      </c>
      <c r="F214" s="3">
        <f t="shared" si="10"/>
        <v>60000</v>
      </c>
    </row>
    <row r="215" spans="1:6">
      <c r="A215" s="469" t="s">
        <v>258</v>
      </c>
      <c r="B215" s="33" t="s">
        <v>167</v>
      </c>
      <c r="C215" s="462">
        <f>0.6*E215</f>
        <v>30000</v>
      </c>
      <c r="D215" s="462">
        <f>0.4*E215</f>
        <v>20000</v>
      </c>
      <c r="E215" s="462">
        <v>50000</v>
      </c>
      <c r="F215" s="3">
        <f t="shared" si="10"/>
        <v>36000</v>
      </c>
    </row>
    <row r="216" spans="1:6" ht="15.75" thickBot="1">
      <c r="A216" s="471" t="s">
        <v>260</v>
      </c>
      <c r="B216" s="472" t="s">
        <v>168</v>
      </c>
      <c r="C216" s="473">
        <v>155000</v>
      </c>
      <c r="D216" s="473">
        <v>85000</v>
      </c>
      <c r="E216" s="473">
        <f>D216+C216</f>
        <v>240000</v>
      </c>
      <c r="F216" s="3">
        <f t="shared" si="10"/>
        <v>186000</v>
      </c>
    </row>
    <row r="217" spans="1:6">
      <c r="A217" s="474" t="s">
        <v>262</v>
      </c>
      <c r="B217" s="475" t="s">
        <v>169</v>
      </c>
      <c r="C217" s="476">
        <v>17000</v>
      </c>
      <c r="D217" s="476">
        <v>9000</v>
      </c>
      <c r="E217" s="476">
        <v>26000</v>
      </c>
      <c r="F217" s="3">
        <f t="shared" si="10"/>
        <v>20400</v>
      </c>
    </row>
    <row r="218" spans="1:6">
      <c r="A218" s="469" t="s">
        <v>2038</v>
      </c>
      <c r="B218" s="33" t="s">
        <v>170</v>
      </c>
      <c r="C218" s="462">
        <v>16000</v>
      </c>
      <c r="D218" s="462">
        <v>9000</v>
      </c>
      <c r="E218" s="462">
        <f>C218+D218</f>
        <v>25000</v>
      </c>
      <c r="F218" s="3">
        <f t="shared" si="10"/>
        <v>19200</v>
      </c>
    </row>
    <row r="219" spans="1:6">
      <c r="A219" s="469" t="s">
        <v>2040</v>
      </c>
      <c r="B219" s="33" t="s">
        <v>171</v>
      </c>
      <c r="C219" s="462">
        <v>13000</v>
      </c>
      <c r="D219" s="462">
        <v>7000</v>
      </c>
      <c r="E219" s="462">
        <v>20000</v>
      </c>
      <c r="F219" s="3">
        <f t="shared" si="10"/>
        <v>15600</v>
      </c>
    </row>
    <row r="220" spans="1:6">
      <c r="A220" s="469" t="s">
        <v>2048</v>
      </c>
      <c r="B220" s="33" t="s">
        <v>2049</v>
      </c>
      <c r="C220" s="462">
        <v>10000</v>
      </c>
      <c r="D220" s="462">
        <v>5000</v>
      </c>
      <c r="E220" s="462">
        <v>15000</v>
      </c>
      <c r="F220" s="3">
        <f t="shared" si="10"/>
        <v>12000</v>
      </c>
    </row>
    <row r="221" spans="1:6">
      <c r="A221" s="469" t="s">
        <v>2050</v>
      </c>
      <c r="B221" s="37" t="s">
        <v>1895</v>
      </c>
      <c r="C221" s="462">
        <f t="shared" ref="C221:C227" si="12">E221-D221</f>
        <v>3000</v>
      </c>
      <c r="D221" s="462">
        <f>40%*E221</f>
        <v>2000</v>
      </c>
      <c r="E221" s="462">
        <v>5000</v>
      </c>
      <c r="F221" s="3">
        <f t="shared" si="10"/>
        <v>3600</v>
      </c>
    </row>
    <row r="222" spans="1:6">
      <c r="A222" s="469" t="s">
        <v>2051</v>
      </c>
      <c r="B222" s="37" t="s">
        <v>1896</v>
      </c>
      <c r="C222" s="462">
        <f t="shared" si="12"/>
        <v>3000</v>
      </c>
      <c r="D222" s="462">
        <f>40%*E222</f>
        <v>2000</v>
      </c>
      <c r="E222" s="462">
        <v>5000</v>
      </c>
      <c r="F222" s="3">
        <f t="shared" si="10"/>
        <v>3600</v>
      </c>
    </row>
    <row r="223" spans="1:6">
      <c r="A223" s="469" t="s">
        <v>2052</v>
      </c>
      <c r="B223" s="37" t="s">
        <v>1897</v>
      </c>
      <c r="C223" s="462">
        <f t="shared" si="12"/>
        <v>3000</v>
      </c>
      <c r="D223" s="462">
        <f>40%*E223</f>
        <v>2000</v>
      </c>
      <c r="E223" s="462">
        <v>5000</v>
      </c>
      <c r="F223" s="3">
        <f t="shared" si="10"/>
        <v>3600</v>
      </c>
    </row>
    <row r="224" spans="1:6">
      <c r="A224" s="469" t="s">
        <v>2053</v>
      </c>
      <c r="B224" s="37" t="s">
        <v>1898</v>
      </c>
      <c r="C224" s="462">
        <f t="shared" si="12"/>
        <v>3000</v>
      </c>
      <c r="D224" s="462">
        <f>40%*E224</f>
        <v>2000</v>
      </c>
      <c r="E224" s="462">
        <v>5000</v>
      </c>
      <c r="F224" s="3">
        <f t="shared" si="10"/>
        <v>3600</v>
      </c>
    </row>
    <row r="225" spans="1:6">
      <c r="A225" s="469" t="s">
        <v>2054</v>
      </c>
      <c r="B225" s="33" t="s">
        <v>2055</v>
      </c>
      <c r="C225" s="462">
        <f t="shared" si="12"/>
        <v>3000</v>
      </c>
      <c r="D225" s="462">
        <f>40%*E225</f>
        <v>2000</v>
      </c>
      <c r="E225" s="462">
        <v>5000</v>
      </c>
      <c r="F225" s="3">
        <f t="shared" si="10"/>
        <v>3600</v>
      </c>
    </row>
    <row r="226" spans="1:6">
      <c r="A226" s="469" t="s">
        <v>2056</v>
      </c>
      <c r="B226" s="33" t="s">
        <v>172</v>
      </c>
      <c r="C226" s="462">
        <f t="shared" si="12"/>
        <v>4000</v>
      </c>
      <c r="D226" s="462">
        <v>6000</v>
      </c>
      <c r="E226" s="462">
        <v>10000</v>
      </c>
      <c r="F226" s="3">
        <f t="shared" si="10"/>
        <v>4800</v>
      </c>
    </row>
    <row r="227" spans="1:6">
      <c r="A227" s="469" t="s">
        <v>2057</v>
      </c>
      <c r="B227" s="33" t="s">
        <v>2058</v>
      </c>
      <c r="C227" s="462">
        <f t="shared" si="12"/>
        <v>3000</v>
      </c>
      <c r="D227" s="462">
        <f>40%*E227</f>
        <v>2000</v>
      </c>
      <c r="E227" s="462">
        <v>5000</v>
      </c>
      <c r="F227" s="3">
        <f t="shared" si="10"/>
        <v>3600</v>
      </c>
    </row>
    <row r="228" spans="1:6">
      <c r="A228" s="469" t="s">
        <v>2059</v>
      </c>
      <c r="B228" s="39" t="s">
        <v>173</v>
      </c>
      <c r="C228" s="462">
        <f>E228-D228</f>
        <v>6500</v>
      </c>
      <c r="D228" s="462">
        <f>35%*E228</f>
        <v>3500</v>
      </c>
      <c r="E228" s="462">
        <v>10000</v>
      </c>
      <c r="F228" s="3">
        <f t="shared" si="10"/>
        <v>7800</v>
      </c>
    </row>
    <row r="229" spans="1:6">
      <c r="A229" s="469" t="s">
        <v>2060</v>
      </c>
      <c r="B229" s="37" t="s">
        <v>1927</v>
      </c>
      <c r="C229" s="462"/>
      <c r="D229" s="462"/>
      <c r="E229" s="462"/>
      <c r="F229" s="329"/>
    </row>
    <row r="230" spans="1:6" ht="18.75">
      <c r="A230" s="300"/>
      <c r="B230" s="477" t="s">
        <v>1928</v>
      </c>
      <c r="C230" s="462">
        <v>2000</v>
      </c>
      <c r="D230" s="462">
        <v>0</v>
      </c>
      <c r="E230" s="462">
        <v>2000</v>
      </c>
      <c r="F230" s="3">
        <f t="shared" ref="F230:F232" si="13">C230*20%+C230</f>
        <v>2400</v>
      </c>
    </row>
    <row r="231" spans="1:6">
      <c r="A231" s="459"/>
      <c r="B231" s="478" t="s">
        <v>1929</v>
      </c>
      <c r="C231" s="462">
        <v>16000</v>
      </c>
      <c r="D231" s="462">
        <v>4000</v>
      </c>
      <c r="E231" s="462">
        <v>20000</v>
      </c>
      <c r="F231" s="3">
        <f t="shared" si="13"/>
        <v>19200</v>
      </c>
    </row>
    <row r="232" spans="1:6">
      <c r="A232" s="459"/>
      <c r="B232" s="478" t="s">
        <v>1930</v>
      </c>
      <c r="C232" s="462">
        <v>20000</v>
      </c>
      <c r="D232" s="462">
        <v>5000</v>
      </c>
      <c r="E232" s="462">
        <f>D232+C232</f>
        <v>25000</v>
      </c>
      <c r="F232" s="3">
        <f t="shared" si="13"/>
        <v>24000</v>
      </c>
    </row>
    <row r="233" spans="1:6">
      <c r="A233" s="459" t="s">
        <v>725</v>
      </c>
      <c r="B233" s="460" t="s">
        <v>304</v>
      </c>
      <c r="C233" s="462"/>
      <c r="D233" s="462"/>
      <c r="E233" s="462"/>
      <c r="F233" s="329"/>
    </row>
    <row r="234" spans="1:6">
      <c r="A234" s="479"/>
      <c r="B234" s="461" t="s">
        <v>1934</v>
      </c>
      <c r="C234" s="462">
        <v>40000</v>
      </c>
      <c r="D234" s="462">
        <v>5000</v>
      </c>
      <c r="E234" s="462">
        <v>45000</v>
      </c>
      <c r="F234" s="3">
        <f t="shared" ref="F234:F237" si="14">C234*20%+C234</f>
        <v>48000</v>
      </c>
    </row>
    <row r="235" spans="1:6">
      <c r="A235" s="479"/>
      <c r="B235" s="102" t="s">
        <v>1935</v>
      </c>
      <c r="C235" s="462">
        <v>11000</v>
      </c>
      <c r="D235" s="462">
        <v>4000</v>
      </c>
      <c r="E235" s="462">
        <f>C235+D235</f>
        <v>15000</v>
      </c>
      <c r="F235" s="3">
        <f t="shared" si="14"/>
        <v>13200</v>
      </c>
    </row>
    <row r="236" spans="1:6">
      <c r="A236" s="479"/>
      <c r="B236" s="102" t="s">
        <v>1936</v>
      </c>
      <c r="C236" s="462">
        <f>0.6*E236</f>
        <v>30000</v>
      </c>
      <c r="D236" s="462">
        <f>0.4*E236</f>
        <v>20000</v>
      </c>
      <c r="E236" s="462">
        <v>50000</v>
      </c>
      <c r="F236" s="3">
        <f t="shared" si="14"/>
        <v>36000</v>
      </c>
    </row>
    <row r="237" spans="1:6" ht="15.75" thickBot="1">
      <c r="A237" s="480"/>
      <c r="B237" s="104" t="s">
        <v>1937</v>
      </c>
      <c r="C237" s="473">
        <f>0.6*E237</f>
        <v>30000</v>
      </c>
      <c r="D237" s="473">
        <f>0.4*E237</f>
        <v>20000</v>
      </c>
      <c r="E237" s="473">
        <v>50000</v>
      </c>
      <c r="F237" s="334">
        <f t="shared" si="14"/>
        <v>36000</v>
      </c>
    </row>
  </sheetData>
  <mergeCells count="18">
    <mergeCell ref="A156:E156"/>
    <mergeCell ref="A1:E1"/>
    <mergeCell ref="A2:E2"/>
    <mergeCell ref="A4:A6"/>
    <mergeCell ref="B4:B6"/>
    <mergeCell ref="C4:E4"/>
    <mergeCell ref="C5:C6"/>
    <mergeCell ref="D5:D6"/>
    <mergeCell ref="E5:E6"/>
    <mergeCell ref="L44:L45"/>
    <mergeCell ref="M44:M45"/>
    <mergeCell ref="N44:N45"/>
    <mergeCell ref="A93:E93"/>
    <mergeCell ref="G44:G45"/>
    <mergeCell ref="H44:H45"/>
    <mergeCell ref="I44:I45"/>
    <mergeCell ref="J44:J45"/>
    <mergeCell ref="K44:K45"/>
  </mergeCells>
  <pageMargins left="0.70866141732283472" right="0.35433070866141736" top="0.74803149606299213" bottom="0.74803149606299213" header="0.31496062992125984" footer="0.31496062992125984"/>
  <pageSetup paperSize="9" scale="90" orientation="portrait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74"/>
  <sheetViews>
    <sheetView view="pageBreakPreview" topLeftCell="A223" zoomScale="60" workbookViewId="0">
      <selection activeCell="E239" sqref="E239"/>
    </sheetView>
  </sheetViews>
  <sheetFormatPr defaultRowHeight="15"/>
  <cols>
    <col min="1" max="1" width="6" customWidth="1"/>
    <col min="2" max="2" width="47.7109375" customWidth="1"/>
    <col min="3" max="3" width="16" customWidth="1"/>
    <col min="4" max="4" width="15" customWidth="1"/>
    <col min="5" max="5" width="16" customWidth="1"/>
    <col min="6" max="6" width="14.28515625" customWidth="1"/>
    <col min="7" max="8" width="16" customWidth="1"/>
    <col min="9" max="9" width="0.28515625" customWidth="1"/>
    <col min="10" max="10" width="9.140625" hidden="1" customWidth="1"/>
    <col min="11" max="11" width="9.42578125" hidden="1" customWidth="1"/>
  </cols>
  <sheetData>
    <row r="1" spans="1:11">
      <c r="A1" s="677" t="s">
        <v>207</v>
      </c>
      <c r="B1" s="677"/>
      <c r="C1" s="677"/>
      <c r="D1" s="677"/>
      <c r="E1" s="677"/>
      <c r="F1" s="677"/>
      <c r="G1" s="677"/>
      <c r="H1" s="677"/>
    </row>
    <row r="2" spans="1:11" ht="15.75" thickBot="1">
      <c r="A2" s="677" t="s">
        <v>1</v>
      </c>
      <c r="B2" s="677"/>
      <c r="C2" s="677"/>
      <c r="D2" s="677"/>
      <c r="E2" s="677"/>
      <c r="F2" s="677"/>
      <c r="G2" s="677"/>
      <c r="H2" s="677"/>
    </row>
    <row r="3" spans="1:11" ht="15.75" thickBot="1">
      <c r="A3" s="661" t="s">
        <v>86</v>
      </c>
      <c r="B3" s="664" t="s">
        <v>6</v>
      </c>
      <c r="C3" s="667" t="s">
        <v>2210</v>
      </c>
      <c r="D3" s="668"/>
      <c r="E3" s="669"/>
      <c r="F3" s="667" t="s">
        <v>2211</v>
      </c>
      <c r="G3" s="668"/>
      <c r="H3" s="669"/>
    </row>
    <row r="4" spans="1:11" ht="15" customHeight="1">
      <c r="A4" s="662"/>
      <c r="B4" s="665"/>
      <c r="C4" s="670" t="s">
        <v>3</v>
      </c>
      <c r="D4" s="672" t="s">
        <v>4</v>
      </c>
      <c r="E4" s="674" t="s">
        <v>5</v>
      </c>
      <c r="F4" s="670" t="s">
        <v>3</v>
      </c>
      <c r="G4" s="672" t="s">
        <v>4</v>
      </c>
      <c r="H4" s="674" t="s">
        <v>5</v>
      </c>
    </row>
    <row r="5" spans="1:11" ht="15.75" thickBot="1">
      <c r="A5" s="663"/>
      <c r="B5" s="666"/>
      <c r="C5" s="671"/>
      <c r="D5" s="673"/>
      <c r="E5" s="675"/>
      <c r="F5" s="671"/>
      <c r="G5" s="673"/>
      <c r="H5" s="675"/>
    </row>
    <row r="6" spans="1:11" ht="15.75" thickBot="1">
      <c r="A6" s="10">
        <v>1</v>
      </c>
      <c r="B6" s="11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</row>
    <row r="7" spans="1:11">
      <c r="A7" s="44" t="s">
        <v>208</v>
      </c>
      <c r="B7" s="45"/>
      <c r="C7" s="46"/>
      <c r="D7" s="47"/>
      <c r="E7" s="48"/>
      <c r="F7" s="49"/>
      <c r="G7" s="49"/>
      <c r="H7" s="46"/>
    </row>
    <row r="8" spans="1:11">
      <c r="A8" s="50">
        <v>1</v>
      </c>
      <c r="B8" s="51" t="s">
        <v>209</v>
      </c>
      <c r="C8" s="52"/>
      <c r="D8" s="53"/>
      <c r="E8" s="54"/>
      <c r="F8" s="55"/>
      <c r="G8" s="55"/>
      <c r="H8" s="52"/>
    </row>
    <row r="9" spans="1:11">
      <c r="A9" s="50"/>
      <c r="B9" s="51" t="s">
        <v>210</v>
      </c>
      <c r="C9" s="52">
        <v>55000</v>
      </c>
      <c r="D9" s="55">
        <v>18000</v>
      </c>
      <c r="E9" s="55">
        <f>C9+D9</f>
        <v>73000</v>
      </c>
      <c r="F9" s="55">
        <f>C9</f>
        <v>55000</v>
      </c>
      <c r="G9" s="55">
        <f>E9*15%+D9</f>
        <v>28950</v>
      </c>
      <c r="H9" s="52">
        <f>G9+F9</f>
        <v>83950</v>
      </c>
      <c r="K9" s="362">
        <f>E9*15%+G9</f>
        <v>39900</v>
      </c>
    </row>
    <row r="10" spans="1:11">
      <c r="A10" s="50"/>
      <c r="B10" s="51" t="s">
        <v>211</v>
      </c>
      <c r="C10" s="52">
        <v>31500</v>
      </c>
      <c r="D10" s="55">
        <v>13500</v>
      </c>
      <c r="E10" s="55">
        <f t="shared" ref="E10:E72" si="0">C10+D10</f>
        <v>45000</v>
      </c>
      <c r="F10" s="55">
        <f>C10</f>
        <v>31500</v>
      </c>
      <c r="G10" s="55">
        <f t="shared" ref="G10:G54" si="1">E10*15%+D10</f>
        <v>20250</v>
      </c>
      <c r="H10" s="52">
        <f>G10+F10</f>
        <v>51750</v>
      </c>
    </row>
    <row r="11" spans="1:11">
      <c r="A11" s="50">
        <v>2</v>
      </c>
      <c r="B11" s="51" t="s">
        <v>212</v>
      </c>
      <c r="C11" s="52">
        <v>9000</v>
      </c>
      <c r="D11" s="55">
        <v>6000</v>
      </c>
      <c r="E11" s="55">
        <f t="shared" si="0"/>
        <v>15000</v>
      </c>
      <c r="F11" s="55">
        <f t="shared" ref="F11:F39" si="2">C11</f>
        <v>9000</v>
      </c>
      <c r="G11" s="55">
        <f t="shared" si="1"/>
        <v>8250</v>
      </c>
      <c r="H11" s="52">
        <f t="shared" ref="H11:H39" si="3">G11+F11</f>
        <v>17250</v>
      </c>
      <c r="K11">
        <f>D9/G9*100</f>
        <v>62.176165803108809</v>
      </c>
    </row>
    <row r="12" spans="1:11">
      <c r="A12" s="50">
        <v>3</v>
      </c>
      <c r="B12" s="51" t="s">
        <v>213</v>
      </c>
      <c r="C12" s="52">
        <v>10500</v>
      </c>
      <c r="D12" s="55">
        <v>3000</v>
      </c>
      <c r="E12" s="55">
        <f t="shared" si="0"/>
        <v>13500</v>
      </c>
      <c r="F12" s="55">
        <f t="shared" si="2"/>
        <v>10500</v>
      </c>
      <c r="G12" s="55">
        <f t="shared" si="1"/>
        <v>5025</v>
      </c>
      <c r="H12" s="52">
        <f t="shared" si="3"/>
        <v>15525</v>
      </c>
    </row>
    <row r="13" spans="1:11">
      <c r="A13" s="50">
        <v>4</v>
      </c>
      <c r="B13" s="51" t="s">
        <v>214</v>
      </c>
      <c r="C13" s="52">
        <v>10500</v>
      </c>
      <c r="D13" s="55">
        <v>3000</v>
      </c>
      <c r="E13" s="55">
        <f t="shared" si="0"/>
        <v>13500</v>
      </c>
      <c r="F13" s="55">
        <f t="shared" si="2"/>
        <v>10500</v>
      </c>
      <c r="G13" s="55">
        <f t="shared" si="1"/>
        <v>5025</v>
      </c>
      <c r="H13" s="52">
        <f t="shared" si="3"/>
        <v>15525</v>
      </c>
    </row>
    <row r="14" spans="1:11">
      <c r="A14" s="50">
        <v>5</v>
      </c>
      <c r="B14" s="51" t="s">
        <v>215</v>
      </c>
      <c r="C14" s="52">
        <v>10500</v>
      </c>
      <c r="D14" s="55">
        <v>3000</v>
      </c>
      <c r="E14" s="55">
        <f t="shared" si="0"/>
        <v>13500</v>
      </c>
      <c r="F14" s="55">
        <f t="shared" si="2"/>
        <v>10500</v>
      </c>
      <c r="G14" s="55">
        <f t="shared" si="1"/>
        <v>5025</v>
      </c>
      <c r="H14" s="52">
        <f t="shared" si="3"/>
        <v>15525</v>
      </c>
    </row>
    <row r="15" spans="1:11">
      <c r="A15" s="50">
        <v>6</v>
      </c>
      <c r="B15" s="51" t="s">
        <v>216</v>
      </c>
      <c r="C15" s="52">
        <v>20000</v>
      </c>
      <c r="D15" s="55">
        <v>6000</v>
      </c>
      <c r="E15" s="55">
        <f t="shared" si="0"/>
        <v>26000</v>
      </c>
      <c r="F15" s="55">
        <f t="shared" si="2"/>
        <v>20000</v>
      </c>
      <c r="G15" s="55">
        <f t="shared" si="1"/>
        <v>9900</v>
      </c>
      <c r="H15" s="52">
        <f t="shared" si="3"/>
        <v>29900</v>
      </c>
    </row>
    <row r="16" spans="1:11">
      <c r="A16" s="50">
        <v>7</v>
      </c>
      <c r="B16" s="51" t="s">
        <v>217</v>
      </c>
      <c r="C16" s="52">
        <v>10500</v>
      </c>
      <c r="D16" s="55">
        <v>3000</v>
      </c>
      <c r="E16" s="55">
        <f t="shared" si="0"/>
        <v>13500</v>
      </c>
      <c r="F16" s="55">
        <f t="shared" si="2"/>
        <v>10500</v>
      </c>
      <c r="G16" s="55">
        <f t="shared" si="1"/>
        <v>5025</v>
      </c>
      <c r="H16" s="52">
        <f t="shared" si="3"/>
        <v>15525</v>
      </c>
    </row>
    <row r="17" spans="1:8">
      <c r="A17" s="50">
        <v>8</v>
      </c>
      <c r="B17" s="51" t="s">
        <v>218</v>
      </c>
      <c r="C17" s="52">
        <v>9000</v>
      </c>
      <c r="D17" s="55">
        <v>6000</v>
      </c>
      <c r="E17" s="55">
        <f t="shared" si="0"/>
        <v>15000</v>
      </c>
      <c r="F17" s="55">
        <f t="shared" si="2"/>
        <v>9000</v>
      </c>
      <c r="G17" s="55">
        <f t="shared" si="1"/>
        <v>8250</v>
      </c>
      <c r="H17" s="52">
        <f t="shared" si="3"/>
        <v>17250</v>
      </c>
    </row>
    <row r="18" spans="1:8">
      <c r="A18" s="50">
        <v>9</v>
      </c>
      <c r="B18" s="51" t="s">
        <v>219</v>
      </c>
      <c r="C18" s="52">
        <v>56000</v>
      </c>
      <c r="D18" s="55">
        <v>24000</v>
      </c>
      <c r="E18" s="55">
        <f t="shared" si="0"/>
        <v>80000</v>
      </c>
      <c r="F18" s="55">
        <f t="shared" si="2"/>
        <v>56000</v>
      </c>
      <c r="G18" s="55">
        <f t="shared" si="1"/>
        <v>36000</v>
      </c>
      <c r="H18" s="52">
        <f t="shared" si="3"/>
        <v>92000</v>
      </c>
    </row>
    <row r="19" spans="1:8">
      <c r="A19" s="50">
        <v>10</v>
      </c>
      <c r="B19" s="51" t="s">
        <v>220</v>
      </c>
      <c r="C19" s="52">
        <v>40000</v>
      </c>
      <c r="D19" s="55">
        <v>40000</v>
      </c>
      <c r="E19" s="55">
        <f t="shared" si="0"/>
        <v>80000</v>
      </c>
      <c r="F19" s="55">
        <f t="shared" si="2"/>
        <v>40000</v>
      </c>
      <c r="G19" s="55">
        <f t="shared" si="1"/>
        <v>52000</v>
      </c>
      <c r="H19" s="52">
        <f t="shared" si="3"/>
        <v>92000</v>
      </c>
    </row>
    <row r="20" spans="1:8">
      <c r="A20" s="50">
        <v>11</v>
      </c>
      <c r="B20" s="51" t="s">
        <v>221</v>
      </c>
      <c r="C20" s="52">
        <v>100000</v>
      </c>
      <c r="D20" s="55">
        <v>100000</v>
      </c>
      <c r="E20" s="55">
        <f t="shared" si="0"/>
        <v>200000</v>
      </c>
      <c r="F20" s="55">
        <f t="shared" si="2"/>
        <v>100000</v>
      </c>
      <c r="G20" s="55">
        <f t="shared" si="1"/>
        <v>130000</v>
      </c>
      <c r="H20" s="52">
        <f t="shared" si="3"/>
        <v>230000</v>
      </c>
    </row>
    <row r="21" spans="1:8">
      <c r="A21" s="50">
        <v>12</v>
      </c>
      <c r="B21" s="51" t="s">
        <v>222</v>
      </c>
      <c r="C21" s="52">
        <v>160000</v>
      </c>
      <c r="D21" s="55">
        <v>240000</v>
      </c>
      <c r="E21" s="55">
        <f t="shared" si="0"/>
        <v>400000</v>
      </c>
      <c r="F21" s="55">
        <f t="shared" si="2"/>
        <v>160000</v>
      </c>
      <c r="G21" s="55">
        <f t="shared" si="1"/>
        <v>300000</v>
      </c>
      <c r="H21" s="52">
        <f t="shared" si="3"/>
        <v>460000</v>
      </c>
    </row>
    <row r="22" spans="1:8">
      <c r="A22" s="50">
        <v>13</v>
      </c>
      <c r="B22" s="51" t="s">
        <v>223</v>
      </c>
      <c r="C22" s="52">
        <v>9000</v>
      </c>
      <c r="D22" s="55">
        <v>6000</v>
      </c>
      <c r="E22" s="55">
        <f t="shared" si="0"/>
        <v>15000</v>
      </c>
      <c r="F22" s="55">
        <f t="shared" si="2"/>
        <v>9000</v>
      </c>
      <c r="G22" s="55">
        <f t="shared" si="1"/>
        <v>8250</v>
      </c>
      <c r="H22" s="52">
        <f t="shared" si="3"/>
        <v>17250</v>
      </c>
    </row>
    <row r="23" spans="1:8">
      <c r="A23" s="50">
        <v>14</v>
      </c>
      <c r="B23" s="51" t="s">
        <v>224</v>
      </c>
      <c r="C23" s="52">
        <v>15500</v>
      </c>
      <c r="D23" s="55">
        <v>6500</v>
      </c>
      <c r="E23" s="55">
        <f t="shared" si="0"/>
        <v>22000</v>
      </c>
      <c r="F23" s="55">
        <f t="shared" si="2"/>
        <v>15500</v>
      </c>
      <c r="G23" s="55">
        <f t="shared" si="1"/>
        <v>9800</v>
      </c>
      <c r="H23" s="52">
        <f t="shared" si="3"/>
        <v>25300</v>
      </c>
    </row>
    <row r="24" spans="1:8">
      <c r="A24" s="50">
        <v>15</v>
      </c>
      <c r="B24" s="51" t="s">
        <v>225</v>
      </c>
      <c r="C24" s="52">
        <v>24000</v>
      </c>
      <c r="D24" s="55">
        <v>6000</v>
      </c>
      <c r="E24" s="55">
        <f t="shared" si="0"/>
        <v>30000</v>
      </c>
      <c r="F24" s="55">
        <f t="shared" si="2"/>
        <v>24000</v>
      </c>
      <c r="G24" s="55">
        <f t="shared" si="1"/>
        <v>10500</v>
      </c>
      <c r="H24" s="52">
        <f t="shared" si="3"/>
        <v>34500</v>
      </c>
    </row>
    <row r="25" spans="1:8">
      <c r="A25" s="50">
        <v>16</v>
      </c>
      <c r="B25" s="51" t="s">
        <v>226</v>
      </c>
      <c r="C25" s="52">
        <v>20000</v>
      </c>
      <c r="D25" s="55">
        <v>8000</v>
      </c>
      <c r="E25" s="55">
        <f t="shared" si="0"/>
        <v>28000</v>
      </c>
      <c r="F25" s="55">
        <f t="shared" si="2"/>
        <v>20000</v>
      </c>
      <c r="G25" s="55">
        <f t="shared" si="1"/>
        <v>12200</v>
      </c>
      <c r="H25" s="52">
        <f t="shared" si="3"/>
        <v>32200</v>
      </c>
    </row>
    <row r="26" spans="1:8">
      <c r="A26" s="50">
        <v>17</v>
      </c>
      <c r="B26" s="51" t="s">
        <v>227</v>
      </c>
      <c r="C26" s="52">
        <v>15000</v>
      </c>
      <c r="D26" s="55">
        <v>9000</v>
      </c>
      <c r="E26" s="55">
        <f t="shared" si="0"/>
        <v>24000</v>
      </c>
      <c r="F26" s="55">
        <f t="shared" si="2"/>
        <v>15000</v>
      </c>
      <c r="G26" s="55">
        <f t="shared" si="1"/>
        <v>12600</v>
      </c>
      <c r="H26" s="52">
        <f t="shared" si="3"/>
        <v>27600</v>
      </c>
    </row>
    <row r="27" spans="1:8">
      <c r="A27" s="50">
        <v>18</v>
      </c>
      <c r="B27" s="51" t="s">
        <v>228</v>
      </c>
      <c r="C27" s="52">
        <v>60000</v>
      </c>
      <c r="D27" s="55">
        <v>15000</v>
      </c>
      <c r="E27" s="55">
        <f t="shared" si="0"/>
        <v>75000</v>
      </c>
      <c r="F27" s="55">
        <f t="shared" si="2"/>
        <v>60000</v>
      </c>
      <c r="G27" s="55">
        <f t="shared" si="1"/>
        <v>26250</v>
      </c>
      <c r="H27" s="52">
        <f t="shared" si="3"/>
        <v>86250</v>
      </c>
    </row>
    <row r="28" spans="1:8">
      <c r="A28" s="50">
        <v>19</v>
      </c>
      <c r="B28" s="51" t="s">
        <v>229</v>
      </c>
      <c r="C28" s="52">
        <v>9000</v>
      </c>
      <c r="D28" s="55">
        <v>6000</v>
      </c>
      <c r="E28" s="55">
        <f t="shared" si="0"/>
        <v>15000</v>
      </c>
      <c r="F28" s="55">
        <f t="shared" si="2"/>
        <v>9000</v>
      </c>
      <c r="G28" s="55">
        <f t="shared" si="1"/>
        <v>8250</v>
      </c>
      <c r="H28" s="52">
        <f t="shared" si="3"/>
        <v>17250</v>
      </c>
    </row>
    <row r="29" spans="1:8">
      <c r="A29" s="50">
        <v>20</v>
      </c>
      <c r="B29" s="51" t="s">
        <v>230</v>
      </c>
      <c r="C29" s="52">
        <v>9000</v>
      </c>
      <c r="D29" s="55">
        <v>6000</v>
      </c>
      <c r="E29" s="55">
        <f t="shared" si="0"/>
        <v>15000</v>
      </c>
      <c r="F29" s="55">
        <f t="shared" si="2"/>
        <v>9000</v>
      </c>
      <c r="G29" s="55">
        <f t="shared" si="1"/>
        <v>8250</v>
      </c>
      <c r="H29" s="52">
        <f t="shared" si="3"/>
        <v>17250</v>
      </c>
    </row>
    <row r="30" spans="1:8">
      <c r="A30" s="50">
        <v>21</v>
      </c>
      <c r="B30" s="51" t="s">
        <v>231</v>
      </c>
      <c r="C30" s="52">
        <v>9000</v>
      </c>
      <c r="D30" s="55">
        <v>6000</v>
      </c>
      <c r="E30" s="55">
        <f t="shared" si="0"/>
        <v>15000</v>
      </c>
      <c r="F30" s="55">
        <f t="shared" si="2"/>
        <v>9000</v>
      </c>
      <c r="G30" s="55">
        <f t="shared" si="1"/>
        <v>8250</v>
      </c>
      <c r="H30" s="52">
        <f t="shared" si="3"/>
        <v>17250</v>
      </c>
    </row>
    <row r="31" spans="1:8">
      <c r="A31" s="50">
        <v>22</v>
      </c>
      <c r="B31" s="51" t="s">
        <v>232</v>
      </c>
      <c r="C31" s="52">
        <v>9000</v>
      </c>
      <c r="D31" s="55">
        <v>6000</v>
      </c>
      <c r="E31" s="55">
        <f t="shared" si="0"/>
        <v>15000</v>
      </c>
      <c r="F31" s="55">
        <f t="shared" si="2"/>
        <v>9000</v>
      </c>
      <c r="G31" s="55">
        <f t="shared" si="1"/>
        <v>8250</v>
      </c>
      <c r="H31" s="52">
        <f t="shared" si="3"/>
        <v>17250</v>
      </c>
    </row>
    <row r="32" spans="1:8">
      <c r="A32" s="50">
        <v>23</v>
      </c>
      <c r="B32" s="51" t="s">
        <v>233</v>
      </c>
      <c r="C32" s="52">
        <v>8000</v>
      </c>
      <c r="D32" s="55">
        <v>3000</v>
      </c>
      <c r="E32" s="55">
        <f t="shared" si="0"/>
        <v>11000</v>
      </c>
      <c r="F32" s="55">
        <f t="shared" si="2"/>
        <v>8000</v>
      </c>
      <c r="G32" s="55">
        <f t="shared" si="1"/>
        <v>4650</v>
      </c>
      <c r="H32" s="52">
        <f t="shared" si="3"/>
        <v>12650</v>
      </c>
    </row>
    <row r="33" spans="1:8">
      <c r="A33" s="50">
        <v>24</v>
      </c>
      <c r="B33" s="51" t="s">
        <v>234</v>
      </c>
      <c r="C33" s="52">
        <v>9000</v>
      </c>
      <c r="D33" s="55">
        <v>3000</v>
      </c>
      <c r="E33" s="55">
        <f t="shared" si="0"/>
        <v>12000</v>
      </c>
      <c r="F33" s="55">
        <f t="shared" si="2"/>
        <v>9000</v>
      </c>
      <c r="G33" s="55">
        <f t="shared" si="1"/>
        <v>4800</v>
      </c>
      <c r="H33" s="52">
        <f t="shared" si="3"/>
        <v>13800</v>
      </c>
    </row>
    <row r="34" spans="1:8">
      <c r="A34" s="56" t="s">
        <v>235</v>
      </c>
      <c r="B34" s="51" t="s">
        <v>236</v>
      </c>
      <c r="C34" s="52">
        <v>70000</v>
      </c>
      <c r="D34" s="55">
        <v>20000</v>
      </c>
      <c r="E34" s="55">
        <f t="shared" si="0"/>
        <v>90000</v>
      </c>
      <c r="F34" s="55">
        <f t="shared" si="2"/>
        <v>70000</v>
      </c>
      <c r="G34" s="55">
        <f t="shared" si="1"/>
        <v>33500</v>
      </c>
      <c r="H34" s="52">
        <f t="shared" si="3"/>
        <v>103500</v>
      </c>
    </row>
    <row r="35" spans="1:8">
      <c r="A35" s="56" t="s">
        <v>237</v>
      </c>
      <c r="B35" s="51" t="s">
        <v>238</v>
      </c>
      <c r="C35" s="52">
        <v>70000</v>
      </c>
      <c r="D35" s="55">
        <v>20000</v>
      </c>
      <c r="E35" s="55">
        <f t="shared" si="0"/>
        <v>90000</v>
      </c>
      <c r="F35" s="55">
        <f t="shared" si="2"/>
        <v>70000</v>
      </c>
      <c r="G35" s="55">
        <f t="shared" si="1"/>
        <v>33500</v>
      </c>
      <c r="H35" s="52">
        <f t="shared" si="3"/>
        <v>103500</v>
      </c>
    </row>
    <row r="36" spans="1:8">
      <c r="A36" s="56" t="s">
        <v>239</v>
      </c>
      <c r="B36" s="51" t="s">
        <v>240</v>
      </c>
      <c r="C36" s="52">
        <v>85000</v>
      </c>
      <c r="D36" s="55">
        <v>30000</v>
      </c>
      <c r="E36" s="55">
        <f t="shared" si="0"/>
        <v>115000</v>
      </c>
      <c r="F36" s="55">
        <f t="shared" si="2"/>
        <v>85000</v>
      </c>
      <c r="G36" s="55">
        <f t="shared" si="1"/>
        <v>47250</v>
      </c>
      <c r="H36" s="52">
        <f t="shared" si="3"/>
        <v>132250</v>
      </c>
    </row>
    <row r="37" spans="1:8">
      <c r="A37" s="56" t="s">
        <v>241</v>
      </c>
      <c r="B37" s="51" t="s">
        <v>242</v>
      </c>
      <c r="C37" s="52">
        <v>12000</v>
      </c>
      <c r="D37" s="55">
        <v>12000</v>
      </c>
      <c r="E37" s="55">
        <f t="shared" si="0"/>
        <v>24000</v>
      </c>
      <c r="F37" s="55">
        <f t="shared" si="2"/>
        <v>12000</v>
      </c>
      <c r="G37" s="55">
        <f t="shared" si="1"/>
        <v>15600</v>
      </c>
      <c r="H37" s="52">
        <f t="shared" si="3"/>
        <v>27600</v>
      </c>
    </row>
    <row r="38" spans="1:8">
      <c r="A38" s="56" t="s">
        <v>243</v>
      </c>
      <c r="B38" s="51" t="s">
        <v>244</v>
      </c>
      <c r="C38" s="52">
        <v>25000</v>
      </c>
      <c r="D38" s="55">
        <v>20000</v>
      </c>
      <c r="E38" s="55">
        <f t="shared" si="0"/>
        <v>45000</v>
      </c>
      <c r="F38" s="55">
        <f t="shared" si="2"/>
        <v>25000</v>
      </c>
      <c r="G38" s="55">
        <f t="shared" si="1"/>
        <v>26750</v>
      </c>
      <c r="H38" s="52">
        <f t="shared" si="3"/>
        <v>51750</v>
      </c>
    </row>
    <row r="39" spans="1:8">
      <c r="A39" s="65" t="s">
        <v>245</v>
      </c>
      <c r="B39" s="543" t="s">
        <v>246</v>
      </c>
      <c r="C39" s="145">
        <v>40000</v>
      </c>
      <c r="D39" s="68">
        <v>20000</v>
      </c>
      <c r="E39" s="68">
        <f t="shared" si="0"/>
        <v>60000</v>
      </c>
      <c r="F39" s="68">
        <f t="shared" si="2"/>
        <v>40000</v>
      </c>
      <c r="G39" s="68">
        <f t="shared" si="1"/>
        <v>29000</v>
      </c>
      <c r="H39" s="145">
        <f t="shared" si="3"/>
        <v>69000</v>
      </c>
    </row>
    <row r="40" spans="1:8">
      <c r="A40" s="541" t="s">
        <v>247</v>
      </c>
      <c r="B40" s="378"/>
      <c r="C40" s="379"/>
      <c r="D40" s="542"/>
      <c r="E40" s="542"/>
      <c r="F40" s="542"/>
      <c r="G40" s="542"/>
      <c r="H40" s="379"/>
    </row>
    <row r="41" spans="1:8">
      <c r="A41" s="56" t="s">
        <v>248</v>
      </c>
      <c r="B41" s="57" t="s">
        <v>249</v>
      </c>
      <c r="C41" s="52">
        <v>8500</v>
      </c>
      <c r="D41" s="55">
        <v>3500</v>
      </c>
      <c r="E41" s="55">
        <f t="shared" si="0"/>
        <v>12000</v>
      </c>
      <c r="F41" s="55">
        <f t="shared" ref="F41:F48" si="4">C41</f>
        <v>8500</v>
      </c>
      <c r="G41" s="55">
        <f t="shared" si="1"/>
        <v>5300</v>
      </c>
      <c r="H41" s="52">
        <f t="shared" ref="H41:H48" si="5">G41+F41</f>
        <v>13800</v>
      </c>
    </row>
    <row r="42" spans="1:8">
      <c r="A42" s="56" t="s">
        <v>250</v>
      </c>
      <c r="B42" s="51" t="s">
        <v>251</v>
      </c>
      <c r="C42" s="52">
        <v>5000</v>
      </c>
      <c r="D42" s="55">
        <v>3000</v>
      </c>
      <c r="E42" s="55">
        <f t="shared" si="0"/>
        <v>8000</v>
      </c>
      <c r="F42" s="55">
        <f t="shared" si="4"/>
        <v>5000</v>
      </c>
      <c r="G42" s="55">
        <f t="shared" si="1"/>
        <v>4200</v>
      </c>
      <c r="H42" s="52">
        <f t="shared" si="5"/>
        <v>9200</v>
      </c>
    </row>
    <row r="43" spans="1:8">
      <c r="A43" s="56" t="s">
        <v>252</v>
      </c>
      <c r="B43" s="51" t="s">
        <v>253</v>
      </c>
      <c r="C43" s="52">
        <v>45000</v>
      </c>
      <c r="D43" s="55">
        <v>15000</v>
      </c>
      <c r="E43" s="55">
        <f t="shared" si="0"/>
        <v>60000</v>
      </c>
      <c r="F43" s="55">
        <f t="shared" si="4"/>
        <v>45000</v>
      </c>
      <c r="G43" s="55">
        <f t="shared" si="1"/>
        <v>24000</v>
      </c>
      <c r="H43" s="52">
        <f t="shared" si="5"/>
        <v>69000</v>
      </c>
    </row>
    <row r="44" spans="1:8">
      <c r="A44" s="56" t="s">
        <v>254</v>
      </c>
      <c r="B44" s="51" t="s">
        <v>255</v>
      </c>
      <c r="C44" s="52">
        <v>45000</v>
      </c>
      <c r="D44" s="55">
        <v>15000</v>
      </c>
      <c r="E44" s="55">
        <f t="shared" si="0"/>
        <v>60000</v>
      </c>
      <c r="F44" s="55">
        <f t="shared" si="4"/>
        <v>45000</v>
      </c>
      <c r="G44" s="55">
        <f t="shared" si="1"/>
        <v>24000</v>
      </c>
      <c r="H44" s="52">
        <f t="shared" si="5"/>
        <v>69000</v>
      </c>
    </row>
    <row r="45" spans="1:8">
      <c r="A45" s="56" t="s">
        <v>256</v>
      </c>
      <c r="B45" s="51" t="s">
        <v>257</v>
      </c>
      <c r="C45" s="52">
        <v>90000</v>
      </c>
      <c r="D45" s="55">
        <v>20000</v>
      </c>
      <c r="E45" s="55">
        <f t="shared" si="0"/>
        <v>110000</v>
      </c>
      <c r="F45" s="55">
        <f t="shared" si="4"/>
        <v>90000</v>
      </c>
      <c r="G45" s="55">
        <f t="shared" si="1"/>
        <v>36500</v>
      </c>
      <c r="H45" s="52">
        <f t="shared" si="5"/>
        <v>126500</v>
      </c>
    </row>
    <row r="46" spans="1:8">
      <c r="A46" s="56" t="s">
        <v>258</v>
      </c>
      <c r="B46" s="51" t="s">
        <v>259</v>
      </c>
      <c r="C46" s="52">
        <v>80000</v>
      </c>
      <c r="D46" s="55">
        <v>20000</v>
      </c>
      <c r="E46" s="55">
        <f t="shared" si="0"/>
        <v>100000</v>
      </c>
      <c r="F46" s="55">
        <f t="shared" si="4"/>
        <v>80000</v>
      </c>
      <c r="G46" s="55">
        <f t="shared" si="1"/>
        <v>35000</v>
      </c>
      <c r="H46" s="52">
        <f t="shared" si="5"/>
        <v>115000</v>
      </c>
    </row>
    <row r="47" spans="1:8">
      <c r="A47" s="56" t="s">
        <v>260</v>
      </c>
      <c r="B47" s="51" t="s">
        <v>261</v>
      </c>
      <c r="C47" s="52">
        <v>150000</v>
      </c>
      <c r="D47" s="55">
        <v>20000</v>
      </c>
      <c r="E47" s="55">
        <f t="shared" si="0"/>
        <v>170000</v>
      </c>
      <c r="F47" s="55">
        <f t="shared" si="4"/>
        <v>150000</v>
      </c>
      <c r="G47" s="55">
        <f t="shared" si="1"/>
        <v>45500</v>
      </c>
      <c r="H47" s="52">
        <f t="shared" si="5"/>
        <v>195500</v>
      </c>
    </row>
    <row r="48" spans="1:8">
      <c r="A48" s="56" t="s">
        <v>262</v>
      </c>
      <c r="B48" s="51" t="s">
        <v>263</v>
      </c>
      <c r="C48" s="52">
        <v>330000</v>
      </c>
      <c r="D48" s="55">
        <v>50000</v>
      </c>
      <c r="E48" s="55">
        <f t="shared" si="0"/>
        <v>380000</v>
      </c>
      <c r="F48" s="55">
        <f t="shared" si="4"/>
        <v>330000</v>
      </c>
      <c r="G48" s="55">
        <f t="shared" si="1"/>
        <v>107000</v>
      </c>
      <c r="H48" s="52">
        <f t="shared" si="5"/>
        <v>437000</v>
      </c>
    </row>
    <row r="49" spans="1:9">
      <c r="A49" s="51" t="s">
        <v>264</v>
      </c>
      <c r="B49" s="57"/>
      <c r="C49" s="52"/>
      <c r="D49" s="55"/>
      <c r="E49" s="55"/>
      <c r="F49" s="55"/>
      <c r="G49" s="55"/>
      <c r="H49" s="52"/>
    </row>
    <row r="50" spans="1:9">
      <c r="A50" s="56">
        <v>39</v>
      </c>
      <c r="B50" s="51" t="s">
        <v>265</v>
      </c>
      <c r="C50" s="52">
        <v>22000</v>
      </c>
      <c r="D50" s="55">
        <v>5000</v>
      </c>
      <c r="E50" s="55">
        <f t="shared" si="0"/>
        <v>27000</v>
      </c>
      <c r="F50" s="55">
        <f>C50</f>
        <v>22000</v>
      </c>
      <c r="G50" s="55">
        <f t="shared" si="1"/>
        <v>9050</v>
      </c>
      <c r="H50" s="52">
        <f>G50+F50</f>
        <v>31050</v>
      </c>
    </row>
    <row r="51" spans="1:9">
      <c r="A51" s="56">
        <v>40</v>
      </c>
      <c r="B51" s="51" t="s">
        <v>266</v>
      </c>
      <c r="C51" s="52">
        <v>22000</v>
      </c>
      <c r="D51" s="55">
        <v>5000</v>
      </c>
      <c r="E51" s="55">
        <f t="shared" si="0"/>
        <v>27000</v>
      </c>
      <c r="F51" s="55">
        <f>C51</f>
        <v>22000</v>
      </c>
      <c r="G51" s="55">
        <f t="shared" si="1"/>
        <v>9050</v>
      </c>
      <c r="H51" s="52">
        <f>G51+F51</f>
        <v>31050</v>
      </c>
    </row>
    <row r="52" spans="1:9">
      <c r="A52" s="56">
        <v>41</v>
      </c>
      <c r="B52" s="51" t="s">
        <v>267</v>
      </c>
      <c r="C52" s="52">
        <v>22000</v>
      </c>
      <c r="D52" s="55">
        <v>5000</v>
      </c>
      <c r="E52" s="55">
        <f t="shared" si="0"/>
        <v>27000</v>
      </c>
      <c r="F52" s="55">
        <f>C52</f>
        <v>22000</v>
      </c>
      <c r="G52" s="55">
        <f t="shared" si="1"/>
        <v>9050</v>
      </c>
      <c r="H52" s="52">
        <f>G52+F52</f>
        <v>31050</v>
      </c>
    </row>
    <row r="53" spans="1:9">
      <c r="A53" s="56">
        <v>42</v>
      </c>
      <c r="B53" s="51" t="s">
        <v>268</v>
      </c>
      <c r="C53" s="52">
        <v>22000</v>
      </c>
      <c r="D53" s="55">
        <v>5000</v>
      </c>
      <c r="E53" s="55">
        <f t="shared" si="0"/>
        <v>27000</v>
      </c>
      <c r="F53" s="55">
        <f>C53</f>
        <v>22000</v>
      </c>
      <c r="G53" s="55">
        <f t="shared" si="1"/>
        <v>9050</v>
      </c>
      <c r="H53" s="52">
        <f>G53+F53</f>
        <v>31050</v>
      </c>
    </row>
    <row r="54" spans="1:9">
      <c r="A54" s="56">
        <v>43</v>
      </c>
      <c r="B54" s="51" t="s">
        <v>269</v>
      </c>
      <c r="C54" s="52">
        <v>22000</v>
      </c>
      <c r="D54" s="55">
        <v>5000</v>
      </c>
      <c r="E54" s="55">
        <f t="shared" si="0"/>
        <v>27000</v>
      </c>
      <c r="F54" s="55">
        <f>C54</f>
        <v>22000</v>
      </c>
      <c r="G54" s="55">
        <f t="shared" si="1"/>
        <v>9050</v>
      </c>
      <c r="H54" s="52">
        <f>G54+F54</f>
        <v>31050</v>
      </c>
    </row>
    <row r="55" spans="1:9">
      <c r="A55" s="51" t="s">
        <v>270</v>
      </c>
      <c r="B55" s="57"/>
      <c r="C55" s="52"/>
      <c r="D55" s="55"/>
      <c r="E55" s="55"/>
      <c r="F55" s="55"/>
      <c r="G55" s="55"/>
      <c r="H55" s="52"/>
    </row>
    <row r="56" spans="1:9">
      <c r="A56" s="50"/>
      <c r="B56" s="51" t="s">
        <v>271</v>
      </c>
      <c r="C56" s="52"/>
      <c r="D56" s="55"/>
      <c r="E56" s="55"/>
      <c r="F56" s="55"/>
      <c r="G56" s="55"/>
      <c r="H56" s="52"/>
    </row>
    <row r="57" spans="1:9">
      <c r="A57" s="56">
        <v>44</v>
      </c>
      <c r="B57" s="51" t="s">
        <v>272</v>
      </c>
      <c r="C57" s="52">
        <v>14000</v>
      </c>
      <c r="D57" s="55">
        <v>4000</v>
      </c>
      <c r="E57" s="55">
        <f t="shared" si="0"/>
        <v>18000</v>
      </c>
      <c r="F57" s="55">
        <f>C57</f>
        <v>14000</v>
      </c>
      <c r="G57" s="55">
        <f t="shared" ref="G57:G77" si="6">E57*15%+D57</f>
        <v>6700</v>
      </c>
      <c r="H57" s="52">
        <f>G57+F57</f>
        <v>20700</v>
      </c>
    </row>
    <row r="58" spans="1:9">
      <c r="A58" s="56">
        <v>45</v>
      </c>
      <c r="B58" s="51" t="s">
        <v>273</v>
      </c>
      <c r="C58" s="52">
        <v>12000</v>
      </c>
      <c r="D58" s="55">
        <v>4000</v>
      </c>
      <c r="E58" s="55">
        <f t="shared" si="0"/>
        <v>16000</v>
      </c>
      <c r="F58" s="55">
        <f>C58</f>
        <v>12000</v>
      </c>
      <c r="G58" s="55">
        <f t="shared" si="6"/>
        <v>6400</v>
      </c>
      <c r="H58" s="52">
        <f>G58+F58</f>
        <v>18400</v>
      </c>
    </row>
    <row r="59" spans="1:9">
      <c r="A59" s="56">
        <v>46</v>
      </c>
      <c r="B59" s="51" t="s">
        <v>274</v>
      </c>
      <c r="C59" s="52">
        <v>16000</v>
      </c>
      <c r="D59" s="55">
        <v>4000</v>
      </c>
      <c r="E59" s="55">
        <f t="shared" si="0"/>
        <v>20000</v>
      </c>
      <c r="F59" s="55">
        <f>C59</f>
        <v>16000</v>
      </c>
      <c r="G59" s="55">
        <f t="shared" si="6"/>
        <v>7000</v>
      </c>
      <c r="H59" s="52">
        <f>G59+F59</f>
        <v>23000</v>
      </c>
    </row>
    <row r="60" spans="1:9">
      <c r="A60" s="56">
        <v>47</v>
      </c>
      <c r="B60" s="51" t="s">
        <v>275</v>
      </c>
      <c r="C60" s="52">
        <v>30000</v>
      </c>
      <c r="D60" s="55">
        <v>5000</v>
      </c>
      <c r="E60" s="55">
        <f t="shared" si="0"/>
        <v>35000</v>
      </c>
      <c r="F60" s="55">
        <f>C60</f>
        <v>30000</v>
      </c>
      <c r="G60" s="55">
        <f t="shared" si="6"/>
        <v>10250</v>
      </c>
      <c r="H60" s="52">
        <f>G60+F60</f>
        <v>40250</v>
      </c>
    </row>
    <row r="61" spans="1:9">
      <c r="A61" s="50"/>
      <c r="B61" s="51" t="s">
        <v>276</v>
      </c>
      <c r="C61" s="52"/>
      <c r="D61" s="55"/>
      <c r="E61" s="55"/>
      <c r="F61" s="55"/>
      <c r="G61" s="55"/>
      <c r="H61" s="52"/>
      <c r="I61" s="362">
        <f>SUM(H57:H60)</f>
        <v>102350</v>
      </c>
    </row>
    <row r="62" spans="1:9">
      <c r="A62" s="56">
        <v>48</v>
      </c>
      <c r="B62" s="51" t="s">
        <v>277</v>
      </c>
      <c r="C62" s="52">
        <v>14000</v>
      </c>
      <c r="D62" s="55">
        <v>6000</v>
      </c>
      <c r="E62" s="55">
        <f t="shared" si="0"/>
        <v>20000</v>
      </c>
      <c r="F62" s="55">
        <f t="shared" ref="F62:F72" si="7">C62</f>
        <v>14000</v>
      </c>
      <c r="G62" s="55">
        <f t="shared" si="6"/>
        <v>9000</v>
      </c>
      <c r="H62" s="52">
        <f t="shared" ref="H62:H72" si="8">G62+F62</f>
        <v>23000</v>
      </c>
    </row>
    <row r="63" spans="1:9">
      <c r="A63" s="56">
        <v>49</v>
      </c>
      <c r="B63" s="51" t="s">
        <v>278</v>
      </c>
      <c r="C63" s="52">
        <v>14000</v>
      </c>
      <c r="D63" s="55">
        <v>6000</v>
      </c>
      <c r="E63" s="55">
        <f t="shared" si="0"/>
        <v>20000</v>
      </c>
      <c r="F63" s="55">
        <f t="shared" si="7"/>
        <v>14000</v>
      </c>
      <c r="G63" s="55">
        <f t="shared" si="6"/>
        <v>9000</v>
      </c>
      <c r="H63" s="52">
        <f t="shared" si="8"/>
        <v>23000</v>
      </c>
    </row>
    <row r="64" spans="1:9">
      <c r="A64" s="56">
        <v>50</v>
      </c>
      <c r="B64" s="51" t="s">
        <v>279</v>
      </c>
      <c r="C64" s="52">
        <v>14000</v>
      </c>
      <c r="D64" s="55">
        <v>6000</v>
      </c>
      <c r="E64" s="55">
        <f t="shared" si="0"/>
        <v>20000</v>
      </c>
      <c r="F64" s="55">
        <f t="shared" si="7"/>
        <v>14000</v>
      </c>
      <c r="G64" s="55">
        <f t="shared" si="6"/>
        <v>9000</v>
      </c>
      <c r="H64" s="52">
        <f t="shared" si="8"/>
        <v>23000</v>
      </c>
    </row>
    <row r="65" spans="1:9">
      <c r="A65" s="56">
        <v>51</v>
      </c>
      <c r="B65" s="51" t="s">
        <v>280</v>
      </c>
      <c r="C65" s="52">
        <v>14000</v>
      </c>
      <c r="D65" s="55">
        <v>6000</v>
      </c>
      <c r="E65" s="55">
        <f t="shared" si="0"/>
        <v>20000</v>
      </c>
      <c r="F65" s="55">
        <f t="shared" si="7"/>
        <v>14000</v>
      </c>
      <c r="G65" s="55">
        <f t="shared" si="6"/>
        <v>9000</v>
      </c>
      <c r="H65" s="52">
        <f t="shared" si="8"/>
        <v>23000</v>
      </c>
    </row>
    <row r="66" spans="1:9">
      <c r="A66" s="56">
        <v>52</v>
      </c>
      <c r="B66" s="51" t="s">
        <v>281</v>
      </c>
      <c r="C66" s="52">
        <v>14000</v>
      </c>
      <c r="D66" s="55">
        <v>4000</v>
      </c>
      <c r="E66" s="55">
        <f t="shared" si="0"/>
        <v>18000</v>
      </c>
      <c r="F66" s="55">
        <f t="shared" si="7"/>
        <v>14000</v>
      </c>
      <c r="G66" s="55">
        <f t="shared" si="6"/>
        <v>6700</v>
      </c>
      <c r="H66" s="52">
        <f t="shared" si="8"/>
        <v>20700</v>
      </c>
    </row>
    <row r="67" spans="1:9">
      <c r="A67" s="56">
        <v>53</v>
      </c>
      <c r="B67" s="51" t="s">
        <v>282</v>
      </c>
      <c r="C67" s="52">
        <v>12000</v>
      </c>
      <c r="D67" s="55">
        <v>3000</v>
      </c>
      <c r="E67" s="55">
        <f t="shared" si="0"/>
        <v>15000</v>
      </c>
      <c r="F67" s="55">
        <f t="shared" si="7"/>
        <v>12000</v>
      </c>
      <c r="G67" s="55">
        <f t="shared" si="6"/>
        <v>5250</v>
      </c>
      <c r="H67" s="52">
        <f t="shared" si="8"/>
        <v>17250</v>
      </c>
    </row>
    <row r="68" spans="1:9">
      <c r="A68" s="56">
        <v>54</v>
      </c>
      <c r="B68" s="51" t="s">
        <v>283</v>
      </c>
      <c r="C68" s="52">
        <v>15000</v>
      </c>
      <c r="D68" s="55">
        <v>10000</v>
      </c>
      <c r="E68" s="55">
        <f t="shared" si="0"/>
        <v>25000</v>
      </c>
      <c r="F68" s="55">
        <f t="shared" si="7"/>
        <v>15000</v>
      </c>
      <c r="G68" s="55">
        <f t="shared" si="6"/>
        <v>13750</v>
      </c>
      <c r="H68" s="52">
        <f t="shared" si="8"/>
        <v>28750</v>
      </c>
    </row>
    <row r="69" spans="1:9">
      <c r="A69" s="56">
        <v>55</v>
      </c>
      <c r="B69" s="51" t="s">
        <v>284</v>
      </c>
      <c r="C69" s="52">
        <v>17000</v>
      </c>
      <c r="D69" s="55">
        <v>6000</v>
      </c>
      <c r="E69" s="55">
        <f t="shared" si="0"/>
        <v>23000</v>
      </c>
      <c r="F69" s="55">
        <f t="shared" si="7"/>
        <v>17000</v>
      </c>
      <c r="G69" s="55">
        <f t="shared" si="6"/>
        <v>9450</v>
      </c>
      <c r="H69" s="52">
        <f t="shared" si="8"/>
        <v>26450</v>
      </c>
    </row>
    <row r="70" spans="1:9">
      <c r="A70" s="56">
        <v>56</v>
      </c>
      <c r="B70" s="51" t="s">
        <v>285</v>
      </c>
      <c r="C70" s="52">
        <v>17000</v>
      </c>
      <c r="D70" s="55">
        <v>6000</v>
      </c>
      <c r="E70" s="55">
        <f t="shared" si="0"/>
        <v>23000</v>
      </c>
      <c r="F70" s="55">
        <f t="shared" si="7"/>
        <v>17000</v>
      </c>
      <c r="G70" s="55">
        <f t="shared" si="6"/>
        <v>9450</v>
      </c>
      <c r="H70" s="52">
        <f t="shared" si="8"/>
        <v>26450</v>
      </c>
    </row>
    <row r="71" spans="1:9">
      <c r="A71" s="56">
        <v>57</v>
      </c>
      <c r="B71" s="51" t="s">
        <v>286</v>
      </c>
      <c r="C71" s="52">
        <v>28000</v>
      </c>
      <c r="D71" s="55">
        <v>6000</v>
      </c>
      <c r="E71" s="55">
        <f t="shared" si="0"/>
        <v>34000</v>
      </c>
      <c r="F71" s="55">
        <f t="shared" si="7"/>
        <v>28000</v>
      </c>
      <c r="G71" s="55">
        <f t="shared" si="6"/>
        <v>11100</v>
      </c>
      <c r="H71" s="52">
        <f t="shared" si="8"/>
        <v>39100</v>
      </c>
    </row>
    <row r="72" spans="1:9">
      <c r="A72" s="56">
        <v>58</v>
      </c>
      <c r="B72" s="51" t="s">
        <v>287</v>
      </c>
      <c r="C72" s="52">
        <v>14000</v>
      </c>
      <c r="D72" s="55">
        <v>6000</v>
      </c>
      <c r="E72" s="55">
        <f t="shared" si="0"/>
        <v>20000</v>
      </c>
      <c r="F72" s="55">
        <f t="shared" si="7"/>
        <v>14000</v>
      </c>
      <c r="G72" s="55">
        <f t="shared" si="6"/>
        <v>9000</v>
      </c>
      <c r="H72" s="52">
        <f t="shared" si="8"/>
        <v>23000</v>
      </c>
      <c r="I72" s="362">
        <f>SUM(H62:H72)</f>
        <v>273700</v>
      </c>
    </row>
    <row r="73" spans="1:9">
      <c r="A73" s="50"/>
      <c r="B73" s="51" t="s">
        <v>288</v>
      </c>
      <c r="C73" s="52"/>
      <c r="D73" s="55"/>
      <c r="E73" s="55"/>
      <c r="F73" s="55"/>
      <c r="G73" s="55"/>
      <c r="H73" s="52"/>
    </row>
    <row r="74" spans="1:9">
      <c r="A74" s="56">
        <v>59</v>
      </c>
      <c r="B74" s="51" t="s">
        <v>289</v>
      </c>
      <c r="C74" s="52">
        <v>13000</v>
      </c>
      <c r="D74" s="55">
        <v>4000</v>
      </c>
      <c r="E74" s="55">
        <f t="shared" ref="E74:E136" si="9">C74+D74</f>
        <v>17000</v>
      </c>
      <c r="F74" s="55">
        <f>C74</f>
        <v>13000</v>
      </c>
      <c r="G74" s="55">
        <f t="shared" si="6"/>
        <v>6550</v>
      </c>
      <c r="H74" s="52">
        <f>G74+F74</f>
        <v>19550</v>
      </c>
    </row>
    <row r="75" spans="1:9">
      <c r="A75" s="56">
        <v>60</v>
      </c>
      <c r="B75" s="51" t="s">
        <v>290</v>
      </c>
      <c r="C75" s="52">
        <v>13000</v>
      </c>
      <c r="D75" s="55">
        <v>4000</v>
      </c>
      <c r="E75" s="55">
        <f t="shared" si="9"/>
        <v>17000</v>
      </c>
      <c r="F75" s="55">
        <f>C75</f>
        <v>13000</v>
      </c>
      <c r="G75" s="55">
        <f t="shared" si="6"/>
        <v>6550</v>
      </c>
      <c r="H75" s="52">
        <f>G75+F75</f>
        <v>19550</v>
      </c>
    </row>
    <row r="76" spans="1:9">
      <c r="A76" s="56">
        <v>61</v>
      </c>
      <c r="B76" s="51" t="s">
        <v>291</v>
      </c>
      <c r="C76" s="52">
        <v>13000</v>
      </c>
      <c r="D76" s="55">
        <v>4000</v>
      </c>
      <c r="E76" s="55">
        <f t="shared" si="9"/>
        <v>17000</v>
      </c>
      <c r="F76" s="55">
        <f>C76</f>
        <v>13000</v>
      </c>
      <c r="G76" s="55">
        <f t="shared" si="6"/>
        <v>6550</v>
      </c>
      <c r="H76" s="52">
        <f>G76+F76</f>
        <v>19550</v>
      </c>
    </row>
    <row r="77" spans="1:9">
      <c r="A77" s="56">
        <v>62</v>
      </c>
      <c r="B77" s="51" t="s">
        <v>292</v>
      </c>
      <c r="C77" s="52">
        <v>130000</v>
      </c>
      <c r="D77" s="55">
        <v>20000</v>
      </c>
      <c r="E77" s="55">
        <f t="shared" si="9"/>
        <v>150000</v>
      </c>
      <c r="F77" s="55">
        <f>C77</f>
        <v>130000</v>
      </c>
      <c r="G77" s="55">
        <f t="shared" si="6"/>
        <v>42500</v>
      </c>
      <c r="H77" s="52">
        <f>G77+F77</f>
        <v>172500</v>
      </c>
    </row>
    <row r="78" spans="1:9">
      <c r="A78" s="50"/>
      <c r="B78" s="51"/>
      <c r="C78" s="52"/>
      <c r="D78" s="55"/>
      <c r="E78" s="55"/>
      <c r="F78" s="55"/>
      <c r="G78" s="55"/>
      <c r="H78" s="52"/>
      <c r="I78" s="362">
        <f>SUM(H74:H77)</f>
        <v>231150</v>
      </c>
    </row>
    <row r="79" spans="1:9">
      <c r="A79" s="51" t="s">
        <v>293</v>
      </c>
      <c r="B79" s="57"/>
      <c r="C79" s="52"/>
      <c r="D79" s="55"/>
      <c r="E79" s="55"/>
      <c r="F79" s="55"/>
      <c r="G79" s="55"/>
      <c r="H79" s="52"/>
    </row>
    <row r="80" spans="1:9">
      <c r="A80" s="56">
        <v>63</v>
      </c>
      <c r="B80" s="51" t="s">
        <v>294</v>
      </c>
      <c r="C80" s="52">
        <v>16000</v>
      </c>
      <c r="D80" s="55">
        <v>4000</v>
      </c>
      <c r="E80" s="55">
        <f t="shared" si="9"/>
        <v>20000</v>
      </c>
      <c r="F80" s="55">
        <f t="shared" ref="F80:F85" si="10">C80</f>
        <v>16000</v>
      </c>
      <c r="G80" s="55">
        <f t="shared" ref="G80:G95" si="11">E80*15%+D80</f>
        <v>7000</v>
      </c>
      <c r="H80" s="52">
        <f t="shared" ref="H80:H85" si="12">G80+F80</f>
        <v>23000</v>
      </c>
    </row>
    <row r="81" spans="1:9">
      <c r="A81" s="56">
        <v>64</v>
      </c>
      <c r="B81" s="51" t="s">
        <v>295</v>
      </c>
      <c r="C81" s="52">
        <v>16000</v>
      </c>
      <c r="D81" s="55">
        <v>4000</v>
      </c>
      <c r="E81" s="55">
        <f t="shared" si="9"/>
        <v>20000</v>
      </c>
      <c r="F81" s="55">
        <f t="shared" si="10"/>
        <v>16000</v>
      </c>
      <c r="G81" s="55">
        <f t="shared" si="11"/>
        <v>7000</v>
      </c>
      <c r="H81" s="52">
        <f t="shared" si="12"/>
        <v>23000</v>
      </c>
    </row>
    <row r="82" spans="1:9">
      <c r="A82" s="56">
        <v>65</v>
      </c>
      <c r="B82" s="51" t="s">
        <v>296</v>
      </c>
      <c r="C82" s="52">
        <v>13000</v>
      </c>
      <c r="D82" s="55">
        <v>4000</v>
      </c>
      <c r="E82" s="55">
        <f t="shared" si="9"/>
        <v>17000</v>
      </c>
      <c r="F82" s="55">
        <f t="shared" si="10"/>
        <v>13000</v>
      </c>
      <c r="G82" s="55">
        <f t="shared" si="11"/>
        <v>6550</v>
      </c>
      <c r="H82" s="52">
        <f t="shared" si="12"/>
        <v>19550</v>
      </c>
    </row>
    <row r="83" spans="1:9">
      <c r="A83" s="56">
        <v>66</v>
      </c>
      <c r="B83" s="51" t="s">
        <v>297</v>
      </c>
      <c r="C83" s="52">
        <v>18000</v>
      </c>
      <c r="D83" s="55">
        <v>5000</v>
      </c>
      <c r="E83" s="55">
        <f t="shared" si="9"/>
        <v>23000</v>
      </c>
      <c r="F83" s="55">
        <f t="shared" si="10"/>
        <v>18000</v>
      </c>
      <c r="G83" s="55">
        <f t="shared" si="11"/>
        <v>8450</v>
      </c>
      <c r="H83" s="52">
        <f t="shared" si="12"/>
        <v>26450</v>
      </c>
    </row>
    <row r="84" spans="1:9">
      <c r="A84" s="56">
        <v>67</v>
      </c>
      <c r="B84" s="51" t="s">
        <v>298</v>
      </c>
      <c r="C84" s="52">
        <v>43000</v>
      </c>
      <c r="D84" s="55">
        <v>7000</v>
      </c>
      <c r="E84" s="55">
        <f t="shared" si="9"/>
        <v>50000</v>
      </c>
      <c r="F84" s="55">
        <f t="shared" si="10"/>
        <v>43000</v>
      </c>
      <c r="G84" s="55">
        <f t="shared" si="11"/>
        <v>14500</v>
      </c>
      <c r="H84" s="52">
        <f t="shared" si="12"/>
        <v>57500</v>
      </c>
    </row>
    <row r="85" spans="1:9">
      <c r="A85" s="56">
        <v>68</v>
      </c>
      <c r="B85" s="51" t="s">
        <v>299</v>
      </c>
      <c r="C85" s="52">
        <v>38000</v>
      </c>
      <c r="D85" s="55">
        <v>7000</v>
      </c>
      <c r="E85" s="55">
        <f t="shared" si="9"/>
        <v>45000</v>
      </c>
      <c r="F85" s="55">
        <f t="shared" si="10"/>
        <v>38000</v>
      </c>
      <c r="G85" s="55">
        <f t="shared" si="11"/>
        <v>13750</v>
      </c>
      <c r="H85" s="52">
        <f t="shared" si="12"/>
        <v>51750</v>
      </c>
    </row>
    <row r="86" spans="1:9">
      <c r="A86" s="50"/>
      <c r="B86" s="51" t="s">
        <v>300</v>
      </c>
      <c r="C86" s="52"/>
      <c r="D86" s="55"/>
      <c r="E86" s="55"/>
      <c r="F86" s="55"/>
      <c r="G86" s="55"/>
      <c r="H86" s="52"/>
      <c r="I86" s="362">
        <f>SUM(H80:H85)</f>
        <v>201250</v>
      </c>
    </row>
    <row r="87" spans="1:9">
      <c r="A87" s="56">
        <v>69</v>
      </c>
      <c r="B87" s="57" t="s">
        <v>301</v>
      </c>
      <c r="C87" s="52">
        <v>50000</v>
      </c>
      <c r="D87" s="55">
        <v>5000</v>
      </c>
      <c r="E87" s="55">
        <f t="shared" si="9"/>
        <v>55000</v>
      </c>
      <c r="F87" s="55">
        <f>C87</f>
        <v>50000</v>
      </c>
      <c r="G87" s="55">
        <f t="shared" si="11"/>
        <v>13250</v>
      </c>
      <c r="H87" s="52">
        <f>G87+F87</f>
        <v>63250</v>
      </c>
    </row>
    <row r="88" spans="1:9">
      <c r="A88" s="56">
        <v>70</v>
      </c>
      <c r="B88" s="57" t="s">
        <v>302</v>
      </c>
      <c r="C88" s="52">
        <v>50000</v>
      </c>
      <c r="D88" s="55">
        <v>5000</v>
      </c>
      <c r="E88" s="55">
        <f t="shared" si="9"/>
        <v>55000</v>
      </c>
      <c r="F88" s="55">
        <f>C88</f>
        <v>50000</v>
      </c>
      <c r="G88" s="55">
        <f t="shared" si="11"/>
        <v>13250</v>
      </c>
      <c r="H88" s="52">
        <f>G88+F88</f>
        <v>63250</v>
      </c>
    </row>
    <row r="89" spans="1:9">
      <c r="A89" s="56">
        <v>71</v>
      </c>
      <c r="B89" s="57" t="s">
        <v>303</v>
      </c>
      <c r="C89" s="52">
        <v>50000</v>
      </c>
      <c r="D89" s="55">
        <v>5000</v>
      </c>
      <c r="E89" s="55">
        <f t="shared" si="9"/>
        <v>55000</v>
      </c>
      <c r="F89" s="55">
        <f>C89</f>
        <v>50000</v>
      </c>
      <c r="G89" s="55">
        <f t="shared" si="11"/>
        <v>13250</v>
      </c>
      <c r="H89" s="52">
        <f>G89+F89</f>
        <v>63250</v>
      </c>
    </row>
    <row r="90" spans="1:9">
      <c r="A90" s="50"/>
      <c r="B90" s="51" t="s">
        <v>304</v>
      </c>
      <c r="C90" s="57"/>
      <c r="D90" s="57"/>
      <c r="E90" s="55"/>
      <c r="F90" s="57"/>
      <c r="G90" s="57"/>
      <c r="H90" s="57"/>
    </row>
    <row r="91" spans="1:9">
      <c r="A91" s="56">
        <v>72</v>
      </c>
      <c r="B91" s="51" t="s">
        <v>305</v>
      </c>
      <c r="C91" s="52">
        <v>80000</v>
      </c>
      <c r="D91" s="55">
        <v>20000</v>
      </c>
      <c r="E91" s="55">
        <f t="shared" si="9"/>
        <v>100000</v>
      </c>
      <c r="F91" s="55">
        <f>C91</f>
        <v>80000</v>
      </c>
      <c r="G91" s="55">
        <f t="shared" si="11"/>
        <v>35000</v>
      </c>
      <c r="H91" s="52">
        <f>G91+F91</f>
        <v>115000</v>
      </c>
    </row>
    <row r="92" spans="1:9">
      <c r="A92" s="56">
        <v>73</v>
      </c>
      <c r="B92" s="51" t="s">
        <v>306</v>
      </c>
      <c r="C92" s="52">
        <v>180000</v>
      </c>
      <c r="D92" s="55">
        <v>30000</v>
      </c>
      <c r="E92" s="55">
        <f t="shared" si="9"/>
        <v>210000</v>
      </c>
      <c r="F92" s="55">
        <f>C92</f>
        <v>180000</v>
      </c>
      <c r="G92" s="55">
        <f t="shared" si="11"/>
        <v>61500</v>
      </c>
      <c r="H92" s="52">
        <f>G92+F92</f>
        <v>241500</v>
      </c>
    </row>
    <row r="93" spans="1:9">
      <c r="A93" s="56">
        <v>74</v>
      </c>
      <c r="B93" s="51" t="s">
        <v>307</v>
      </c>
      <c r="C93" s="52">
        <v>36000</v>
      </c>
      <c r="D93" s="55">
        <v>7000</v>
      </c>
      <c r="E93" s="55">
        <f t="shared" si="9"/>
        <v>43000</v>
      </c>
      <c r="F93" s="55">
        <f>C93</f>
        <v>36000</v>
      </c>
      <c r="G93" s="55">
        <f t="shared" si="11"/>
        <v>13450</v>
      </c>
      <c r="H93" s="52">
        <f>G93+F93</f>
        <v>49450</v>
      </c>
    </row>
    <row r="94" spans="1:9">
      <c r="A94" s="56">
        <v>75</v>
      </c>
      <c r="B94" s="57" t="s">
        <v>308</v>
      </c>
      <c r="C94" s="52">
        <v>125000</v>
      </c>
      <c r="D94" s="55">
        <v>25000</v>
      </c>
      <c r="E94" s="55">
        <f t="shared" si="9"/>
        <v>150000</v>
      </c>
      <c r="F94" s="55">
        <f>C94</f>
        <v>125000</v>
      </c>
      <c r="G94" s="55">
        <f t="shared" si="11"/>
        <v>47500</v>
      </c>
      <c r="H94" s="52">
        <f>G94+F94</f>
        <v>172500</v>
      </c>
    </row>
    <row r="95" spans="1:9">
      <c r="A95" s="56">
        <v>76</v>
      </c>
      <c r="B95" s="51" t="s">
        <v>309</v>
      </c>
      <c r="C95" s="52">
        <v>108000</v>
      </c>
      <c r="D95" s="55">
        <v>12000</v>
      </c>
      <c r="E95" s="55">
        <f t="shared" si="9"/>
        <v>120000</v>
      </c>
      <c r="F95" s="55">
        <f>C95</f>
        <v>108000</v>
      </c>
      <c r="G95" s="55">
        <f t="shared" si="11"/>
        <v>30000</v>
      </c>
      <c r="H95" s="52">
        <f>G95+F95</f>
        <v>138000</v>
      </c>
    </row>
    <row r="96" spans="1:9">
      <c r="A96" s="51" t="s">
        <v>310</v>
      </c>
      <c r="B96" s="57"/>
      <c r="C96" s="57"/>
      <c r="D96" s="57"/>
      <c r="E96" s="55"/>
      <c r="F96" s="57"/>
      <c r="G96" s="57"/>
      <c r="H96" s="57"/>
    </row>
    <row r="97" spans="1:9">
      <c r="A97" s="50"/>
      <c r="B97" s="51" t="s">
        <v>311</v>
      </c>
      <c r="C97" s="57"/>
      <c r="D97" s="57"/>
      <c r="E97" s="55"/>
      <c r="F97" s="57"/>
      <c r="G97" s="57"/>
      <c r="H97" s="57"/>
    </row>
    <row r="98" spans="1:9">
      <c r="A98" s="56">
        <v>77</v>
      </c>
      <c r="B98" s="51" t="s">
        <v>312</v>
      </c>
      <c r="C98" s="52">
        <v>110000</v>
      </c>
      <c r="D98" s="55">
        <v>20000</v>
      </c>
      <c r="E98" s="55">
        <f t="shared" si="9"/>
        <v>130000</v>
      </c>
      <c r="F98" s="55">
        <f t="shared" ref="F98:F105" si="13">C98</f>
        <v>110000</v>
      </c>
      <c r="G98" s="55">
        <f t="shared" ref="G98:G161" si="14">E98*15%+D98</f>
        <v>39500</v>
      </c>
      <c r="H98" s="52">
        <f t="shared" ref="H98:H105" si="15">G98+F98</f>
        <v>149500</v>
      </c>
    </row>
    <row r="99" spans="1:9">
      <c r="A99" s="56">
        <v>78</v>
      </c>
      <c r="B99" s="51" t="s">
        <v>313</v>
      </c>
      <c r="C99" s="52">
        <v>110000</v>
      </c>
      <c r="D99" s="55">
        <v>20000</v>
      </c>
      <c r="E99" s="55">
        <f t="shared" si="9"/>
        <v>130000</v>
      </c>
      <c r="F99" s="55">
        <f t="shared" si="13"/>
        <v>110000</v>
      </c>
      <c r="G99" s="55">
        <f t="shared" si="14"/>
        <v>39500</v>
      </c>
      <c r="H99" s="52">
        <f t="shared" si="15"/>
        <v>149500</v>
      </c>
    </row>
    <row r="100" spans="1:9">
      <c r="A100" s="56">
        <v>79</v>
      </c>
      <c r="B100" s="57" t="s">
        <v>314</v>
      </c>
      <c r="C100" s="52">
        <v>230000</v>
      </c>
      <c r="D100" s="55">
        <v>20000</v>
      </c>
      <c r="E100" s="55">
        <f t="shared" si="9"/>
        <v>250000</v>
      </c>
      <c r="F100" s="55">
        <f t="shared" si="13"/>
        <v>230000</v>
      </c>
      <c r="G100" s="55">
        <f t="shared" si="14"/>
        <v>57500</v>
      </c>
      <c r="H100" s="52">
        <f t="shared" si="15"/>
        <v>287500</v>
      </c>
    </row>
    <row r="101" spans="1:9">
      <c r="A101" s="56">
        <v>80</v>
      </c>
      <c r="B101" s="57" t="s">
        <v>315</v>
      </c>
      <c r="C101" s="52">
        <v>110000</v>
      </c>
      <c r="D101" s="55">
        <v>20000</v>
      </c>
      <c r="E101" s="55">
        <f t="shared" si="9"/>
        <v>130000</v>
      </c>
      <c r="F101" s="55">
        <f t="shared" si="13"/>
        <v>110000</v>
      </c>
      <c r="G101" s="55">
        <f t="shared" si="14"/>
        <v>39500</v>
      </c>
      <c r="H101" s="52">
        <f t="shared" si="15"/>
        <v>149500</v>
      </c>
    </row>
    <row r="102" spans="1:9">
      <c r="A102" s="56">
        <v>81</v>
      </c>
      <c r="B102" s="57" t="s">
        <v>316</v>
      </c>
      <c r="C102" s="52">
        <v>200000</v>
      </c>
      <c r="D102" s="55">
        <v>20000</v>
      </c>
      <c r="E102" s="55">
        <f t="shared" si="9"/>
        <v>220000</v>
      </c>
      <c r="F102" s="55">
        <f t="shared" si="13"/>
        <v>200000</v>
      </c>
      <c r="G102" s="55">
        <f t="shared" si="14"/>
        <v>53000</v>
      </c>
      <c r="H102" s="52">
        <f t="shared" si="15"/>
        <v>253000</v>
      </c>
    </row>
    <row r="103" spans="1:9">
      <c r="A103" s="56">
        <v>82</v>
      </c>
      <c r="B103" s="57" t="s">
        <v>317</v>
      </c>
      <c r="C103" s="52">
        <v>110000</v>
      </c>
      <c r="D103" s="55">
        <v>20000</v>
      </c>
      <c r="E103" s="55">
        <f t="shared" si="9"/>
        <v>130000</v>
      </c>
      <c r="F103" s="55">
        <f t="shared" si="13"/>
        <v>110000</v>
      </c>
      <c r="G103" s="55">
        <f t="shared" si="14"/>
        <v>39500</v>
      </c>
      <c r="H103" s="52">
        <f t="shared" si="15"/>
        <v>149500</v>
      </c>
    </row>
    <row r="104" spans="1:9">
      <c r="A104" s="56">
        <v>83</v>
      </c>
      <c r="B104" s="57" t="s">
        <v>318</v>
      </c>
      <c r="C104" s="52">
        <v>75000</v>
      </c>
      <c r="D104" s="55">
        <v>25000</v>
      </c>
      <c r="E104" s="55">
        <f t="shared" si="9"/>
        <v>100000</v>
      </c>
      <c r="F104" s="55">
        <f t="shared" si="13"/>
        <v>75000</v>
      </c>
      <c r="G104" s="55">
        <f t="shared" si="14"/>
        <v>40000</v>
      </c>
      <c r="H104" s="52">
        <f t="shared" si="15"/>
        <v>115000</v>
      </c>
    </row>
    <row r="105" spans="1:9">
      <c r="A105" s="56">
        <v>84</v>
      </c>
      <c r="B105" s="57" t="s">
        <v>319</v>
      </c>
      <c r="C105" s="52">
        <v>195000</v>
      </c>
      <c r="D105" s="55">
        <v>25000</v>
      </c>
      <c r="E105" s="55">
        <f t="shared" si="9"/>
        <v>220000</v>
      </c>
      <c r="F105" s="55">
        <f t="shared" si="13"/>
        <v>195000</v>
      </c>
      <c r="G105" s="55">
        <f t="shared" si="14"/>
        <v>58000</v>
      </c>
      <c r="H105" s="52">
        <f t="shared" si="15"/>
        <v>253000</v>
      </c>
    </row>
    <row r="106" spans="1:9">
      <c r="A106" s="56"/>
      <c r="B106" s="51" t="s">
        <v>320</v>
      </c>
      <c r="C106" s="57"/>
      <c r="D106" s="57"/>
      <c r="E106" s="55"/>
      <c r="F106" s="57"/>
      <c r="G106" s="57"/>
      <c r="H106" s="57"/>
      <c r="I106" s="362">
        <f>SUM(H98:H105)</f>
        <v>1506500</v>
      </c>
    </row>
    <row r="107" spans="1:9">
      <c r="A107" s="56">
        <v>85</v>
      </c>
      <c r="B107" s="51" t="s">
        <v>321</v>
      </c>
      <c r="C107" s="52">
        <v>75000</v>
      </c>
      <c r="D107" s="55">
        <v>15000</v>
      </c>
      <c r="E107" s="55">
        <f t="shared" si="9"/>
        <v>90000</v>
      </c>
      <c r="F107" s="55">
        <f t="shared" ref="F107:F124" si="16">C107</f>
        <v>75000</v>
      </c>
      <c r="G107" s="55">
        <f t="shared" si="14"/>
        <v>28500</v>
      </c>
      <c r="H107" s="52">
        <f t="shared" ref="H107:H124" si="17">G107+F107</f>
        <v>103500</v>
      </c>
    </row>
    <row r="108" spans="1:9">
      <c r="A108" s="56">
        <v>86</v>
      </c>
      <c r="B108" s="51" t="s">
        <v>322</v>
      </c>
      <c r="C108" s="52">
        <v>16000</v>
      </c>
      <c r="D108" s="55">
        <v>4000</v>
      </c>
      <c r="E108" s="55">
        <f t="shared" si="9"/>
        <v>20000</v>
      </c>
      <c r="F108" s="55">
        <f t="shared" si="16"/>
        <v>16000</v>
      </c>
      <c r="G108" s="55">
        <f t="shared" si="14"/>
        <v>7000</v>
      </c>
      <c r="H108" s="52">
        <f t="shared" si="17"/>
        <v>23000</v>
      </c>
    </row>
    <row r="109" spans="1:9">
      <c r="A109" s="65">
        <v>87</v>
      </c>
      <c r="B109" s="543" t="s">
        <v>323</v>
      </c>
      <c r="C109" s="145">
        <v>30000</v>
      </c>
      <c r="D109" s="68">
        <v>15000</v>
      </c>
      <c r="E109" s="68">
        <f t="shared" si="9"/>
        <v>45000</v>
      </c>
      <c r="F109" s="68">
        <f t="shared" si="16"/>
        <v>30000</v>
      </c>
      <c r="G109" s="68">
        <f t="shared" si="14"/>
        <v>21750</v>
      </c>
      <c r="H109" s="145">
        <f t="shared" si="17"/>
        <v>51750</v>
      </c>
    </row>
    <row r="110" spans="1:9">
      <c r="A110" s="544">
        <v>88</v>
      </c>
      <c r="B110" s="541" t="s">
        <v>324</v>
      </c>
      <c r="C110" s="379">
        <v>135000</v>
      </c>
      <c r="D110" s="542">
        <v>15000</v>
      </c>
      <c r="E110" s="542">
        <f t="shared" si="9"/>
        <v>150000</v>
      </c>
      <c r="F110" s="542">
        <f t="shared" si="16"/>
        <v>135000</v>
      </c>
      <c r="G110" s="542">
        <f t="shared" si="14"/>
        <v>37500</v>
      </c>
      <c r="H110" s="379">
        <f t="shared" si="17"/>
        <v>172500</v>
      </c>
    </row>
    <row r="111" spans="1:9">
      <c r="A111" s="56">
        <v>89</v>
      </c>
      <c r="B111" s="51" t="s">
        <v>325</v>
      </c>
      <c r="C111" s="52">
        <v>35000</v>
      </c>
      <c r="D111" s="55">
        <v>15000</v>
      </c>
      <c r="E111" s="55">
        <f t="shared" si="9"/>
        <v>50000</v>
      </c>
      <c r="F111" s="55">
        <f t="shared" si="16"/>
        <v>35000</v>
      </c>
      <c r="G111" s="55">
        <f t="shared" si="14"/>
        <v>22500</v>
      </c>
      <c r="H111" s="52">
        <f t="shared" si="17"/>
        <v>57500</v>
      </c>
    </row>
    <row r="112" spans="1:9">
      <c r="A112" s="56">
        <v>90</v>
      </c>
      <c r="B112" s="51" t="s">
        <v>326</v>
      </c>
      <c r="C112" s="52">
        <v>65000</v>
      </c>
      <c r="D112" s="55">
        <v>10000</v>
      </c>
      <c r="E112" s="55">
        <f t="shared" si="9"/>
        <v>75000</v>
      </c>
      <c r="F112" s="55">
        <f t="shared" si="16"/>
        <v>65000</v>
      </c>
      <c r="G112" s="55">
        <f t="shared" si="14"/>
        <v>21250</v>
      </c>
      <c r="H112" s="52">
        <f t="shared" si="17"/>
        <v>86250</v>
      </c>
    </row>
    <row r="113" spans="1:8">
      <c r="A113" s="56">
        <v>91</v>
      </c>
      <c r="B113" s="51" t="s">
        <v>327</v>
      </c>
      <c r="C113" s="52">
        <v>140000</v>
      </c>
      <c r="D113" s="55">
        <v>40000</v>
      </c>
      <c r="E113" s="55">
        <f t="shared" si="9"/>
        <v>180000</v>
      </c>
      <c r="F113" s="55">
        <f t="shared" si="16"/>
        <v>140000</v>
      </c>
      <c r="G113" s="55">
        <f t="shared" si="14"/>
        <v>67000</v>
      </c>
      <c r="H113" s="52">
        <f t="shared" si="17"/>
        <v>207000</v>
      </c>
    </row>
    <row r="114" spans="1:8">
      <c r="A114" s="56">
        <v>92</v>
      </c>
      <c r="B114" s="51" t="s">
        <v>328</v>
      </c>
      <c r="C114" s="52">
        <v>110000</v>
      </c>
      <c r="D114" s="55">
        <v>15000</v>
      </c>
      <c r="E114" s="55">
        <f t="shared" si="9"/>
        <v>125000</v>
      </c>
      <c r="F114" s="55">
        <f t="shared" si="16"/>
        <v>110000</v>
      </c>
      <c r="G114" s="55">
        <f t="shared" si="14"/>
        <v>33750</v>
      </c>
      <c r="H114" s="52">
        <f t="shared" si="17"/>
        <v>143750</v>
      </c>
    </row>
    <row r="115" spans="1:8">
      <c r="A115" s="56">
        <v>93</v>
      </c>
      <c r="B115" s="51" t="s">
        <v>329</v>
      </c>
      <c r="C115" s="52">
        <v>30000</v>
      </c>
      <c r="D115" s="55">
        <v>10000</v>
      </c>
      <c r="E115" s="55">
        <f t="shared" si="9"/>
        <v>40000</v>
      </c>
      <c r="F115" s="55">
        <f t="shared" si="16"/>
        <v>30000</v>
      </c>
      <c r="G115" s="55">
        <f t="shared" si="14"/>
        <v>16000</v>
      </c>
      <c r="H115" s="52">
        <f t="shared" si="17"/>
        <v>46000</v>
      </c>
    </row>
    <row r="116" spans="1:8">
      <c r="A116" s="56">
        <v>94</v>
      </c>
      <c r="B116" s="51" t="s">
        <v>330</v>
      </c>
      <c r="C116" s="52">
        <v>170000</v>
      </c>
      <c r="D116" s="55">
        <v>30000</v>
      </c>
      <c r="E116" s="55">
        <f t="shared" si="9"/>
        <v>200000</v>
      </c>
      <c r="F116" s="55">
        <f t="shared" si="16"/>
        <v>170000</v>
      </c>
      <c r="G116" s="55">
        <f t="shared" si="14"/>
        <v>60000</v>
      </c>
      <c r="H116" s="52">
        <f t="shared" si="17"/>
        <v>230000</v>
      </c>
    </row>
    <row r="117" spans="1:8">
      <c r="A117" s="56">
        <v>95</v>
      </c>
      <c r="B117" s="51" t="s">
        <v>331</v>
      </c>
      <c r="C117" s="52">
        <v>30000</v>
      </c>
      <c r="D117" s="55">
        <v>10000</v>
      </c>
      <c r="E117" s="55">
        <f t="shared" si="9"/>
        <v>40000</v>
      </c>
      <c r="F117" s="55">
        <f t="shared" si="16"/>
        <v>30000</v>
      </c>
      <c r="G117" s="55">
        <f t="shared" si="14"/>
        <v>16000</v>
      </c>
      <c r="H117" s="52">
        <f t="shared" si="17"/>
        <v>46000</v>
      </c>
    </row>
    <row r="118" spans="1:8">
      <c r="A118" s="56">
        <v>96</v>
      </c>
      <c r="B118" s="51" t="s">
        <v>332</v>
      </c>
      <c r="C118" s="52">
        <v>230000</v>
      </c>
      <c r="D118" s="55">
        <v>70000</v>
      </c>
      <c r="E118" s="55">
        <f t="shared" si="9"/>
        <v>300000</v>
      </c>
      <c r="F118" s="55">
        <f t="shared" si="16"/>
        <v>230000</v>
      </c>
      <c r="G118" s="55">
        <f t="shared" si="14"/>
        <v>115000</v>
      </c>
      <c r="H118" s="52">
        <f t="shared" si="17"/>
        <v>345000</v>
      </c>
    </row>
    <row r="119" spans="1:8">
      <c r="A119" s="56">
        <v>97</v>
      </c>
      <c r="B119" s="51" t="s">
        <v>333</v>
      </c>
      <c r="C119" s="52">
        <v>110000</v>
      </c>
      <c r="D119" s="55">
        <v>40000</v>
      </c>
      <c r="E119" s="55">
        <f t="shared" si="9"/>
        <v>150000</v>
      </c>
      <c r="F119" s="55">
        <f t="shared" si="16"/>
        <v>110000</v>
      </c>
      <c r="G119" s="55">
        <f t="shared" si="14"/>
        <v>62500</v>
      </c>
      <c r="H119" s="52">
        <f t="shared" si="17"/>
        <v>172500</v>
      </c>
    </row>
    <row r="120" spans="1:8">
      <c r="A120" s="56">
        <v>98</v>
      </c>
      <c r="B120" s="51" t="s">
        <v>334</v>
      </c>
      <c r="C120" s="52">
        <v>285000</v>
      </c>
      <c r="D120" s="55">
        <v>55000</v>
      </c>
      <c r="E120" s="55">
        <f t="shared" si="9"/>
        <v>340000</v>
      </c>
      <c r="F120" s="55">
        <f t="shared" si="16"/>
        <v>285000</v>
      </c>
      <c r="G120" s="55">
        <f t="shared" si="14"/>
        <v>106000</v>
      </c>
      <c r="H120" s="52">
        <f t="shared" si="17"/>
        <v>391000</v>
      </c>
    </row>
    <row r="121" spans="1:8">
      <c r="A121" s="56">
        <v>99</v>
      </c>
      <c r="B121" s="51" t="s">
        <v>335</v>
      </c>
      <c r="C121" s="52">
        <v>239000</v>
      </c>
      <c r="D121" s="55">
        <v>56000</v>
      </c>
      <c r="E121" s="55">
        <f t="shared" si="9"/>
        <v>295000</v>
      </c>
      <c r="F121" s="55">
        <f t="shared" si="16"/>
        <v>239000</v>
      </c>
      <c r="G121" s="55">
        <f t="shared" si="14"/>
        <v>100250</v>
      </c>
      <c r="H121" s="52">
        <f t="shared" si="17"/>
        <v>339250</v>
      </c>
    </row>
    <row r="122" spans="1:8">
      <c r="A122" s="56">
        <v>100</v>
      </c>
      <c r="B122" s="51" t="s">
        <v>336</v>
      </c>
      <c r="C122" s="52">
        <v>245000</v>
      </c>
      <c r="D122" s="55">
        <v>55000</v>
      </c>
      <c r="E122" s="55">
        <f t="shared" si="9"/>
        <v>300000</v>
      </c>
      <c r="F122" s="55">
        <f t="shared" si="16"/>
        <v>245000</v>
      </c>
      <c r="G122" s="55">
        <f t="shared" si="14"/>
        <v>100000</v>
      </c>
      <c r="H122" s="52">
        <f t="shared" si="17"/>
        <v>345000</v>
      </c>
    </row>
    <row r="123" spans="1:8">
      <c r="A123" s="56">
        <v>101</v>
      </c>
      <c r="B123" s="51" t="s">
        <v>337</v>
      </c>
      <c r="C123" s="52">
        <v>50000</v>
      </c>
      <c r="D123" s="55">
        <v>30000</v>
      </c>
      <c r="E123" s="55">
        <f t="shared" si="9"/>
        <v>80000</v>
      </c>
      <c r="F123" s="55">
        <f t="shared" si="16"/>
        <v>50000</v>
      </c>
      <c r="G123" s="55">
        <f t="shared" si="14"/>
        <v>42000</v>
      </c>
      <c r="H123" s="52">
        <f t="shared" si="17"/>
        <v>92000</v>
      </c>
    </row>
    <row r="124" spans="1:8">
      <c r="A124" s="56">
        <v>102</v>
      </c>
      <c r="B124" s="51" t="s">
        <v>338</v>
      </c>
      <c r="C124" s="52">
        <v>120000</v>
      </c>
      <c r="D124" s="55">
        <v>30000</v>
      </c>
      <c r="E124" s="55">
        <f t="shared" si="9"/>
        <v>150000</v>
      </c>
      <c r="F124" s="55">
        <f t="shared" si="16"/>
        <v>120000</v>
      </c>
      <c r="G124" s="55">
        <f t="shared" si="14"/>
        <v>52500</v>
      </c>
      <c r="H124" s="52">
        <f t="shared" si="17"/>
        <v>172500</v>
      </c>
    </row>
    <row r="125" spans="1:8">
      <c r="A125" s="50"/>
      <c r="B125" s="51" t="s">
        <v>339</v>
      </c>
      <c r="C125" s="57"/>
      <c r="D125" s="57"/>
      <c r="E125" s="55"/>
      <c r="F125" s="57"/>
      <c r="G125" s="57"/>
      <c r="H125" s="57"/>
    </row>
    <row r="126" spans="1:8">
      <c r="A126" s="56">
        <v>103</v>
      </c>
      <c r="B126" s="51" t="s">
        <v>340</v>
      </c>
      <c r="C126" s="52">
        <v>13500</v>
      </c>
      <c r="D126" s="55">
        <v>4000</v>
      </c>
      <c r="E126" s="55">
        <f t="shared" si="9"/>
        <v>17500</v>
      </c>
      <c r="F126" s="55">
        <f t="shared" ref="F126:F136" si="18">C126</f>
        <v>13500</v>
      </c>
      <c r="G126" s="55">
        <f t="shared" si="14"/>
        <v>6625</v>
      </c>
      <c r="H126" s="52">
        <f t="shared" ref="H126:H136" si="19">G126+F126</f>
        <v>20125</v>
      </c>
    </row>
    <row r="127" spans="1:8">
      <c r="A127" s="56">
        <v>104</v>
      </c>
      <c r="B127" s="51" t="s">
        <v>341</v>
      </c>
      <c r="C127" s="52">
        <v>10000</v>
      </c>
      <c r="D127" s="55">
        <v>3000</v>
      </c>
      <c r="E127" s="55">
        <f t="shared" si="9"/>
        <v>13000</v>
      </c>
      <c r="F127" s="55">
        <f t="shared" si="18"/>
        <v>10000</v>
      </c>
      <c r="G127" s="55">
        <f t="shared" si="14"/>
        <v>4950</v>
      </c>
      <c r="H127" s="52">
        <f t="shared" si="19"/>
        <v>14950</v>
      </c>
    </row>
    <row r="128" spans="1:8">
      <c r="A128" s="56">
        <v>105</v>
      </c>
      <c r="B128" s="51" t="s">
        <v>342</v>
      </c>
      <c r="C128" s="52">
        <v>160000</v>
      </c>
      <c r="D128" s="55">
        <v>20000</v>
      </c>
      <c r="E128" s="55">
        <f t="shared" si="9"/>
        <v>180000</v>
      </c>
      <c r="F128" s="55">
        <f t="shared" si="18"/>
        <v>160000</v>
      </c>
      <c r="G128" s="55">
        <f t="shared" si="14"/>
        <v>47000</v>
      </c>
      <c r="H128" s="52">
        <f t="shared" si="19"/>
        <v>207000</v>
      </c>
    </row>
    <row r="129" spans="1:9">
      <c r="A129" s="56">
        <v>106</v>
      </c>
      <c r="B129" s="51" t="s">
        <v>343</v>
      </c>
      <c r="C129" s="52">
        <v>45000</v>
      </c>
      <c r="D129" s="55">
        <v>15000</v>
      </c>
      <c r="E129" s="55">
        <f t="shared" si="9"/>
        <v>60000</v>
      </c>
      <c r="F129" s="55">
        <f t="shared" si="18"/>
        <v>45000</v>
      </c>
      <c r="G129" s="55">
        <f t="shared" si="14"/>
        <v>24000</v>
      </c>
      <c r="H129" s="52">
        <f t="shared" si="19"/>
        <v>69000</v>
      </c>
    </row>
    <row r="130" spans="1:9">
      <c r="A130" s="56">
        <v>107</v>
      </c>
      <c r="B130" s="51" t="s">
        <v>344</v>
      </c>
      <c r="C130" s="52">
        <v>30000</v>
      </c>
      <c r="D130" s="55">
        <v>10000</v>
      </c>
      <c r="E130" s="55">
        <f t="shared" si="9"/>
        <v>40000</v>
      </c>
      <c r="F130" s="55">
        <f t="shared" si="18"/>
        <v>30000</v>
      </c>
      <c r="G130" s="55">
        <f t="shared" si="14"/>
        <v>16000</v>
      </c>
      <c r="H130" s="52">
        <f t="shared" si="19"/>
        <v>46000</v>
      </c>
    </row>
    <row r="131" spans="1:9">
      <c r="A131" s="56">
        <v>108</v>
      </c>
      <c r="B131" s="57" t="s">
        <v>345</v>
      </c>
      <c r="C131" s="52">
        <v>33000</v>
      </c>
      <c r="D131" s="55">
        <v>12000</v>
      </c>
      <c r="E131" s="55">
        <f t="shared" si="9"/>
        <v>45000</v>
      </c>
      <c r="F131" s="55">
        <f t="shared" si="18"/>
        <v>33000</v>
      </c>
      <c r="G131" s="55">
        <f t="shared" si="14"/>
        <v>18750</v>
      </c>
      <c r="H131" s="52">
        <f t="shared" si="19"/>
        <v>51750</v>
      </c>
    </row>
    <row r="132" spans="1:9">
      <c r="A132" s="56">
        <v>109</v>
      </c>
      <c r="B132" s="57" t="s">
        <v>346</v>
      </c>
      <c r="C132" s="52">
        <v>21000</v>
      </c>
      <c r="D132" s="55">
        <v>4000</v>
      </c>
      <c r="E132" s="55">
        <f t="shared" si="9"/>
        <v>25000</v>
      </c>
      <c r="F132" s="55">
        <f t="shared" si="18"/>
        <v>21000</v>
      </c>
      <c r="G132" s="55">
        <f t="shared" si="14"/>
        <v>7750</v>
      </c>
      <c r="H132" s="52">
        <f t="shared" si="19"/>
        <v>28750</v>
      </c>
    </row>
    <row r="133" spans="1:9">
      <c r="A133" s="56">
        <v>110</v>
      </c>
      <c r="B133" s="51" t="s">
        <v>347</v>
      </c>
      <c r="C133" s="52">
        <v>30000</v>
      </c>
      <c r="D133" s="55">
        <v>10000</v>
      </c>
      <c r="E133" s="55">
        <f t="shared" si="9"/>
        <v>40000</v>
      </c>
      <c r="F133" s="55">
        <f t="shared" si="18"/>
        <v>30000</v>
      </c>
      <c r="G133" s="55">
        <f t="shared" si="14"/>
        <v>16000</v>
      </c>
      <c r="H133" s="52">
        <f t="shared" si="19"/>
        <v>46000</v>
      </c>
    </row>
    <row r="134" spans="1:9">
      <c r="A134" s="56">
        <v>111</v>
      </c>
      <c r="B134" s="51" t="s">
        <v>348</v>
      </c>
      <c r="C134" s="52">
        <v>130000</v>
      </c>
      <c r="D134" s="55">
        <v>20000</v>
      </c>
      <c r="E134" s="55">
        <f t="shared" si="9"/>
        <v>150000</v>
      </c>
      <c r="F134" s="55">
        <f t="shared" si="18"/>
        <v>130000</v>
      </c>
      <c r="G134" s="55">
        <f t="shared" si="14"/>
        <v>42500</v>
      </c>
      <c r="H134" s="52">
        <f t="shared" si="19"/>
        <v>172500</v>
      </c>
    </row>
    <row r="135" spans="1:9">
      <c r="A135" s="56">
        <v>112</v>
      </c>
      <c r="B135" s="51" t="s">
        <v>349</v>
      </c>
      <c r="C135" s="52">
        <v>60000</v>
      </c>
      <c r="D135" s="55">
        <v>15000</v>
      </c>
      <c r="E135" s="55">
        <f t="shared" si="9"/>
        <v>75000</v>
      </c>
      <c r="F135" s="55">
        <f t="shared" si="18"/>
        <v>60000</v>
      </c>
      <c r="G135" s="55">
        <f t="shared" si="14"/>
        <v>26250</v>
      </c>
      <c r="H135" s="52">
        <f t="shared" si="19"/>
        <v>86250</v>
      </c>
    </row>
    <row r="136" spans="1:9">
      <c r="A136" s="56">
        <v>113</v>
      </c>
      <c r="B136" s="51" t="s">
        <v>350</v>
      </c>
      <c r="C136" s="52">
        <v>210000</v>
      </c>
      <c r="D136" s="55">
        <v>20000</v>
      </c>
      <c r="E136" s="55">
        <f t="shared" si="9"/>
        <v>230000</v>
      </c>
      <c r="F136" s="55">
        <f t="shared" si="18"/>
        <v>210000</v>
      </c>
      <c r="G136" s="55">
        <f t="shared" si="14"/>
        <v>54500</v>
      </c>
      <c r="H136" s="52">
        <f t="shared" si="19"/>
        <v>264500</v>
      </c>
    </row>
    <row r="137" spans="1:9">
      <c r="A137" s="56"/>
      <c r="B137" s="51" t="s">
        <v>351</v>
      </c>
      <c r="C137" s="52"/>
      <c r="D137" s="55"/>
      <c r="E137" s="55"/>
      <c r="F137" s="55"/>
      <c r="G137" s="55"/>
      <c r="H137" s="52"/>
    </row>
    <row r="138" spans="1:9">
      <c r="A138" s="56">
        <v>114</v>
      </c>
      <c r="B138" s="51" t="s">
        <v>352</v>
      </c>
      <c r="C138" s="52">
        <v>275000</v>
      </c>
      <c r="D138" s="55">
        <v>50000</v>
      </c>
      <c r="E138" s="55">
        <f t="shared" ref="E138:E200" si="20">C138+D138</f>
        <v>325000</v>
      </c>
      <c r="F138" s="55">
        <f>C138</f>
        <v>275000</v>
      </c>
      <c r="G138" s="55">
        <f t="shared" si="14"/>
        <v>98750</v>
      </c>
      <c r="H138" s="52">
        <f>G138+F138</f>
        <v>373750</v>
      </c>
    </row>
    <row r="139" spans="1:9">
      <c r="A139" s="56">
        <v>115</v>
      </c>
      <c r="B139" s="51" t="s">
        <v>353</v>
      </c>
      <c r="C139" s="52">
        <v>195000</v>
      </c>
      <c r="D139" s="55">
        <v>30000</v>
      </c>
      <c r="E139" s="55">
        <f t="shared" si="20"/>
        <v>225000</v>
      </c>
      <c r="F139" s="55">
        <f>C139</f>
        <v>195000</v>
      </c>
      <c r="G139" s="55">
        <f t="shared" si="14"/>
        <v>63750</v>
      </c>
      <c r="H139" s="52">
        <f>G139+F139</f>
        <v>258750</v>
      </c>
    </row>
    <row r="140" spans="1:9">
      <c r="A140" s="56">
        <v>116</v>
      </c>
      <c r="B140" s="51" t="s">
        <v>305</v>
      </c>
      <c r="C140" s="52">
        <v>200000</v>
      </c>
      <c r="D140" s="55">
        <v>30000</v>
      </c>
      <c r="E140" s="55">
        <f t="shared" si="20"/>
        <v>230000</v>
      </c>
      <c r="F140" s="55">
        <f>C140</f>
        <v>200000</v>
      </c>
      <c r="G140" s="55">
        <f t="shared" si="14"/>
        <v>64500</v>
      </c>
      <c r="H140" s="52">
        <f>G140+F140</f>
        <v>264500</v>
      </c>
    </row>
    <row r="141" spans="1:9">
      <c r="A141" s="56">
        <v>117</v>
      </c>
      <c r="B141" s="51" t="s">
        <v>354</v>
      </c>
      <c r="C141" s="52">
        <v>395000</v>
      </c>
      <c r="D141" s="55">
        <v>30000</v>
      </c>
      <c r="E141" s="55">
        <f t="shared" si="20"/>
        <v>425000</v>
      </c>
      <c r="F141" s="55">
        <f>C141</f>
        <v>395000</v>
      </c>
      <c r="G141" s="55">
        <f t="shared" si="14"/>
        <v>93750</v>
      </c>
      <c r="H141" s="52">
        <f>G141+F141</f>
        <v>488750</v>
      </c>
    </row>
    <row r="142" spans="1:9">
      <c r="A142" s="56">
        <v>118</v>
      </c>
      <c r="B142" s="51" t="s">
        <v>355</v>
      </c>
      <c r="C142" s="52">
        <v>270000</v>
      </c>
      <c r="D142" s="55">
        <v>30000</v>
      </c>
      <c r="E142" s="55">
        <f t="shared" si="20"/>
        <v>300000</v>
      </c>
      <c r="F142" s="55">
        <f>C142</f>
        <v>270000</v>
      </c>
      <c r="G142" s="55">
        <f t="shared" si="14"/>
        <v>75000</v>
      </c>
      <c r="H142" s="52">
        <f>G142+F142</f>
        <v>345000</v>
      </c>
    </row>
    <row r="143" spans="1:9">
      <c r="A143" s="58"/>
      <c r="B143" s="57" t="s">
        <v>356</v>
      </c>
      <c r="C143" s="57"/>
      <c r="D143" s="57"/>
      <c r="E143" s="55"/>
      <c r="F143" s="57"/>
      <c r="G143" s="57"/>
      <c r="H143" s="57"/>
      <c r="I143" s="362">
        <f>SUM(H138:H142)</f>
        <v>1730750</v>
      </c>
    </row>
    <row r="144" spans="1:9">
      <c r="A144" s="59">
        <v>119</v>
      </c>
      <c r="B144" s="57" t="s">
        <v>357</v>
      </c>
      <c r="C144" s="52">
        <v>130000</v>
      </c>
      <c r="D144" s="55">
        <v>20000</v>
      </c>
      <c r="E144" s="55">
        <f t="shared" si="20"/>
        <v>150000</v>
      </c>
      <c r="F144" s="55">
        <f t="shared" ref="F144:F149" si="21">C144</f>
        <v>130000</v>
      </c>
      <c r="G144" s="55">
        <f t="shared" si="14"/>
        <v>42500</v>
      </c>
      <c r="H144" s="52">
        <f t="shared" ref="H144:H149" si="22">G144+F144</f>
        <v>172500</v>
      </c>
    </row>
    <row r="145" spans="1:9">
      <c r="A145" s="59">
        <v>120</v>
      </c>
      <c r="B145" s="57" t="s">
        <v>358</v>
      </c>
      <c r="C145" s="52">
        <v>185000</v>
      </c>
      <c r="D145" s="55">
        <v>25000</v>
      </c>
      <c r="E145" s="55">
        <f t="shared" si="20"/>
        <v>210000</v>
      </c>
      <c r="F145" s="55">
        <f t="shared" si="21"/>
        <v>185000</v>
      </c>
      <c r="G145" s="55">
        <f t="shared" si="14"/>
        <v>56500</v>
      </c>
      <c r="H145" s="52">
        <f t="shared" si="22"/>
        <v>241500</v>
      </c>
    </row>
    <row r="146" spans="1:9">
      <c r="A146" s="59">
        <v>121</v>
      </c>
      <c r="B146" s="57" t="s">
        <v>359</v>
      </c>
      <c r="C146" s="52">
        <v>150000</v>
      </c>
      <c r="D146" s="55">
        <v>25000</v>
      </c>
      <c r="E146" s="55">
        <f t="shared" si="20"/>
        <v>175000</v>
      </c>
      <c r="F146" s="55">
        <f t="shared" si="21"/>
        <v>150000</v>
      </c>
      <c r="G146" s="55">
        <f t="shared" si="14"/>
        <v>51250</v>
      </c>
      <c r="H146" s="52">
        <f t="shared" si="22"/>
        <v>201250</v>
      </c>
    </row>
    <row r="147" spans="1:9">
      <c r="A147" s="59">
        <v>122</v>
      </c>
      <c r="B147" s="57" t="s">
        <v>360</v>
      </c>
      <c r="C147" s="52">
        <v>275000</v>
      </c>
      <c r="D147" s="55">
        <v>25000</v>
      </c>
      <c r="E147" s="55">
        <f t="shared" si="20"/>
        <v>300000</v>
      </c>
      <c r="F147" s="55">
        <f t="shared" si="21"/>
        <v>275000</v>
      </c>
      <c r="G147" s="55">
        <f t="shared" si="14"/>
        <v>70000</v>
      </c>
      <c r="H147" s="52">
        <f t="shared" si="22"/>
        <v>345000</v>
      </c>
    </row>
    <row r="148" spans="1:9">
      <c r="A148" s="59">
        <v>123</v>
      </c>
      <c r="B148" s="57" t="s">
        <v>361</v>
      </c>
      <c r="C148" s="52">
        <v>125000</v>
      </c>
      <c r="D148" s="55">
        <v>25000</v>
      </c>
      <c r="E148" s="55">
        <f t="shared" si="20"/>
        <v>150000</v>
      </c>
      <c r="F148" s="55">
        <f t="shared" si="21"/>
        <v>125000</v>
      </c>
      <c r="G148" s="55">
        <f t="shared" si="14"/>
        <v>47500</v>
      </c>
      <c r="H148" s="52">
        <f t="shared" si="22"/>
        <v>172500</v>
      </c>
    </row>
    <row r="149" spans="1:9">
      <c r="A149" s="59">
        <v>124</v>
      </c>
      <c r="B149" s="57" t="s">
        <v>362</v>
      </c>
      <c r="C149" s="52">
        <v>285000</v>
      </c>
      <c r="D149" s="55">
        <v>25000</v>
      </c>
      <c r="E149" s="55">
        <f t="shared" si="20"/>
        <v>310000</v>
      </c>
      <c r="F149" s="55">
        <f t="shared" si="21"/>
        <v>285000</v>
      </c>
      <c r="G149" s="55">
        <f t="shared" si="14"/>
        <v>71500</v>
      </c>
      <c r="H149" s="52">
        <f t="shared" si="22"/>
        <v>356500</v>
      </c>
    </row>
    <row r="150" spans="1:9">
      <c r="A150" s="60"/>
      <c r="B150" s="51" t="s">
        <v>363</v>
      </c>
      <c r="C150" s="57"/>
      <c r="D150" s="57"/>
      <c r="E150" s="55"/>
      <c r="F150" s="57"/>
      <c r="G150" s="57"/>
      <c r="H150" s="57"/>
      <c r="I150" s="362">
        <f>SUM(H144:H149)</f>
        <v>1489250</v>
      </c>
    </row>
    <row r="151" spans="1:9">
      <c r="A151" s="59">
        <v>125</v>
      </c>
      <c r="B151" s="57" t="s">
        <v>364</v>
      </c>
      <c r="C151" s="52">
        <v>130000</v>
      </c>
      <c r="D151" s="55">
        <v>20000</v>
      </c>
      <c r="E151" s="55">
        <f t="shared" si="20"/>
        <v>150000</v>
      </c>
      <c r="F151" s="55">
        <f t="shared" ref="F151:F157" si="23">C151</f>
        <v>130000</v>
      </c>
      <c r="G151" s="55">
        <f t="shared" si="14"/>
        <v>42500</v>
      </c>
      <c r="H151" s="52">
        <f t="shared" ref="H151:H157" si="24">G151+F151</f>
        <v>172500</v>
      </c>
    </row>
    <row r="152" spans="1:9">
      <c r="A152" s="59">
        <v>126</v>
      </c>
      <c r="B152" s="51" t="s">
        <v>365</v>
      </c>
      <c r="C152" s="52">
        <v>70000</v>
      </c>
      <c r="D152" s="55">
        <v>15000</v>
      </c>
      <c r="E152" s="55">
        <f t="shared" si="20"/>
        <v>85000</v>
      </c>
      <c r="F152" s="55">
        <f t="shared" si="23"/>
        <v>70000</v>
      </c>
      <c r="G152" s="55">
        <f t="shared" si="14"/>
        <v>27750</v>
      </c>
      <c r="H152" s="52">
        <f t="shared" si="24"/>
        <v>97750</v>
      </c>
    </row>
    <row r="153" spans="1:9">
      <c r="A153" s="59">
        <v>127</v>
      </c>
      <c r="B153" s="51" t="s">
        <v>366</v>
      </c>
      <c r="C153" s="52">
        <v>150000</v>
      </c>
      <c r="D153" s="55">
        <v>20000</v>
      </c>
      <c r="E153" s="55">
        <f t="shared" si="20"/>
        <v>170000</v>
      </c>
      <c r="F153" s="55">
        <f t="shared" si="23"/>
        <v>150000</v>
      </c>
      <c r="G153" s="55">
        <f t="shared" si="14"/>
        <v>45500</v>
      </c>
      <c r="H153" s="52">
        <f t="shared" si="24"/>
        <v>195500</v>
      </c>
    </row>
    <row r="154" spans="1:9">
      <c r="A154" s="59">
        <v>128</v>
      </c>
      <c r="B154" s="51" t="s">
        <v>367</v>
      </c>
      <c r="C154" s="52">
        <v>70000</v>
      </c>
      <c r="D154" s="55">
        <v>20000</v>
      </c>
      <c r="E154" s="55">
        <f t="shared" si="20"/>
        <v>90000</v>
      </c>
      <c r="F154" s="55">
        <f t="shared" si="23"/>
        <v>70000</v>
      </c>
      <c r="G154" s="55">
        <f t="shared" si="14"/>
        <v>33500</v>
      </c>
      <c r="H154" s="52">
        <f t="shared" si="24"/>
        <v>103500</v>
      </c>
    </row>
    <row r="155" spans="1:9">
      <c r="A155" s="59">
        <v>129</v>
      </c>
      <c r="B155" s="51" t="s">
        <v>368</v>
      </c>
      <c r="C155" s="52">
        <v>130000</v>
      </c>
      <c r="D155" s="55">
        <v>20000</v>
      </c>
      <c r="E155" s="55">
        <f t="shared" si="20"/>
        <v>150000</v>
      </c>
      <c r="F155" s="55">
        <f t="shared" si="23"/>
        <v>130000</v>
      </c>
      <c r="G155" s="55">
        <f t="shared" si="14"/>
        <v>42500</v>
      </c>
      <c r="H155" s="52">
        <f t="shared" si="24"/>
        <v>172500</v>
      </c>
    </row>
    <row r="156" spans="1:9">
      <c r="A156" s="59">
        <v>130</v>
      </c>
      <c r="B156" s="51" t="s">
        <v>369</v>
      </c>
      <c r="C156" s="52">
        <v>100000</v>
      </c>
      <c r="D156" s="55">
        <v>20000</v>
      </c>
      <c r="E156" s="55">
        <f t="shared" si="20"/>
        <v>120000</v>
      </c>
      <c r="F156" s="55">
        <f t="shared" si="23"/>
        <v>100000</v>
      </c>
      <c r="G156" s="55">
        <f t="shared" si="14"/>
        <v>38000</v>
      </c>
      <c r="H156" s="52">
        <f t="shared" si="24"/>
        <v>138000</v>
      </c>
    </row>
    <row r="157" spans="1:9">
      <c r="A157" s="59">
        <v>131</v>
      </c>
      <c r="B157" s="51" t="s">
        <v>370</v>
      </c>
      <c r="C157" s="52">
        <v>140000</v>
      </c>
      <c r="D157" s="55">
        <v>20000</v>
      </c>
      <c r="E157" s="55">
        <f t="shared" si="20"/>
        <v>160000</v>
      </c>
      <c r="F157" s="55">
        <f t="shared" si="23"/>
        <v>140000</v>
      </c>
      <c r="G157" s="55">
        <f t="shared" si="14"/>
        <v>44000</v>
      </c>
      <c r="H157" s="52">
        <f t="shared" si="24"/>
        <v>184000</v>
      </c>
    </row>
    <row r="158" spans="1:9">
      <c r="A158" s="51" t="s">
        <v>304</v>
      </c>
      <c r="B158" s="57"/>
      <c r="C158" s="57"/>
      <c r="D158" s="57"/>
      <c r="E158" s="55"/>
      <c r="F158" s="57"/>
      <c r="G158" s="57"/>
      <c r="H158" s="57"/>
      <c r="I158" s="362">
        <f>SUM(H151:H157)</f>
        <v>1063750</v>
      </c>
    </row>
    <row r="159" spans="1:9">
      <c r="A159" s="56">
        <v>132</v>
      </c>
      <c r="B159" s="51" t="s">
        <v>371</v>
      </c>
      <c r="C159" s="52">
        <v>32500</v>
      </c>
      <c r="D159" s="55">
        <v>7500</v>
      </c>
      <c r="E159" s="55">
        <f t="shared" si="20"/>
        <v>40000</v>
      </c>
      <c r="F159" s="55">
        <f t="shared" ref="F159:F168" si="25">C159</f>
        <v>32500</v>
      </c>
      <c r="G159" s="55">
        <f t="shared" si="14"/>
        <v>13500</v>
      </c>
      <c r="H159" s="52">
        <f t="shared" ref="H159:H168" si="26">G159+F159</f>
        <v>46000</v>
      </c>
    </row>
    <row r="160" spans="1:9">
      <c r="A160" s="56">
        <v>133</v>
      </c>
      <c r="B160" s="51" t="s">
        <v>372</v>
      </c>
      <c r="C160" s="52">
        <v>25000</v>
      </c>
      <c r="D160" s="55">
        <v>10000</v>
      </c>
      <c r="E160" s="55">
        <f t="shared" si="20"/>
        <v>35000</v>
      </c>
      <c r="F160" s="55">
        <f t="shared" si="25"/>
        <v>25000</v>
      </c>
      <c r="G160" s="55">
        <f t="shared" si="14"/>
        <v>15250</v>
      </c>
      <c r="H160" s="52">
        <f t="shared" si="26"/>
        <v>40250</v>
      </c>
    </row>
    <row r="161" spans="1:8">
      <c r="A161" s="56">
        <v>134</v>
      </c>
      <c r="B161" s="51" t="s">
        <v>373</v>
      </c>
      <c r="C161" s="52">
        <v>27500</v>
      </c>
      <c r="D161" s="55">
        <v>7500</v>
      </c>
      <c r="E161" s="55">
        <f t="shared" si="20"/>
        <v>35000</v>
      </c>
      <c r="F161" s="55">
        <f t="shared" si="25"/>
        <v>27500</v>
      </c>
      <c r="G161" s="55">
        <f t="shared" si="14"/>
        <v>12750</v>
      </c>
      <c r="H161" s="52">
        <f t="shared" si="26"/>
        <v>40250</v>
      </c>
    </row>
    <row r="162" spans="1:8">
      <c r="A162" s="56">
        <v>135</v>
      </c>
      <c r="B162" s="51" t="s">
        <v>374</v>
      </c>
      <c r="C162" s="52">
        <v>60000</v>
      </c>
      <c r="D162" s="55">
        <v>5000</v>
      </c>
      <c r="E162" s="55">
        <f t="shared" si="20"/>
        <v>65000</v>
      </c>
      <c r="F162" s="55">
        <f t="shared" si="25"/>
        <v>60000</v>
      </c>
      <c r="G162" s="55">
        <f t="shared" ref="G162:G168" si="27">E162*15%+D162</f>
        <v>14750</v>
      </c>
      <c r="H162" s="52">
        <f t="shared" si="26"/>
        <v>74750</v>
      </c>
    </row>
    <row r="163" spans="1:8">
      <c r="A163" s="56">
        <v>136</v>
      </c>
      <c r="B163" s="51" t="s">
        <v>375</v>
      </c>
      <c r="C163" s="52">
        <v>16000</v>
      </c>
      <c r="D163" s="55">
        <v>4000</v>
      </c>
      <c r="E163" s="55">
        <f t="shared" si="20"/>
        <v>20000</v>
      </c>
      <c r="F163" s="55">
        <f t="shared" si="25"/>
        <v>16000</v>
      </c>
      <c r="G163" s="55">
        <f t="shared" si="27"/>
        <v>7000</v>
      </c>
      <c r="H163" s="52">
        <f t="shared" si="26"/>
        <v>23000</v>
      </c>
    </row>
    <row r="164" spans="1:8">
      <c r="A164" s="56">
        <v>137</v>
      </c>
      <c r="B164" s="51" t="s">
        <v>349</v>
      </c>
      <c r="C164" s="52">
        <v>55000</v>
      </c>
      <c r="D164" s="55">
        <v>10000</v>
      </c>
      <c r="E164" s="55">
        <f t="shared" si="20"/>
        <v>65000</v>
      </c>
      <c r="F164" s="55">
        <f t="shared" si="25"/>
        <v>55000</v>
      </c>
      <c r="G164" s="55">
        <f t="shared" si="27"/>
        <v>19750</v>
      </c>
      <c r="H164" s="52">
        <f t="shared" si="26"/>
        <v>74750</v>
      </c>
    </row>
    <row r="165" spans="1:8">
      <c r="A165" s="56">
        <v>138</v>
      </c>
      <c r="B165" s="51" t="s">
        <v>376</v>
      </c>
      <c r="C165" s="52">
        <v>200000</v>
      </c>
      <c r="D165" s="55">
        <v>20000</v>
      </c>
      <c r="E165" s="55">
        <f t="shared" si="20"/>
        <v>220000</v>
      </c>
      <c r="F165" s="55">
        <f t="shared" si="25"/>
        <v>200000</v>
      </c>
      <c r="G165" s="55">
        <f t="shared" si="27"/>
        <v>53000</v>
      </c>
      <c r="H165" s="52">
        <f t="shared" si="26"/>
        <v>253000</v>
      </c>
    </row>
    <row r="166" spans="1:8">
      <c r="A166" s="56">
        <v>139</v>
      </c>
      <c r="B166" s="51" t="s">
        <v>377</v>
      </c>
      <c r="C166" s="52">
        <v>310000</v>
      </c>
      <c r="D166" s="55">
        <v>50000</v>
      </c>
      <c r="E166" s="55">
        <f t="shared" si="20"/>
        <v>360000</v>
      </c>
      <c r="F166" s="55">
        <f t="shared" si="25"/>
        <v>310000</v>
      </c>
      <c r="G166" s="55">
        <f t="shared" si="27"/>
        <v>104000</v>
      </c>
      <c r="H166" s="52">
        <f t="shared" si="26"/>
        <v>414000</v>
      </c>
    </row>
    <row r="167" spans="1:8">
      <c r="A167" s="56">
        <v>140</v>
      </c>
      <c r="B167" s="51" t="s">
        <v>378</v>
      </c>
      <c r="C167" s="52">
        <v>55000</v>
      </c>
      <c r="D167" s="55">
        <v>20000</v>
      </c>
      <c r="E167" s="55">
        <f t="shared" si="20"/>
        <v>75000</v>
      </c>
      <c r="F167" s="55">
        <f t="shared" si="25"/>
        <v>55000</v>
      </c>
      <c r="G167" s="55">
        <f t="shared" si="27"/>
        <v>31250</v>
      </c>
      <c r="H167" s="52">
        <f t="shared" si="26"/>
        <v>86250</v>
      </c>
    </row>
    <row r="168" spans="1:8">
      <c r="A168" s="56"/>
      <c r="B168" s="51" t="s">
        <v>379</v>
      </c>
      <c r="C168" s="52">
        <v>100000</v>
      </c>
      <c r="D168" s="55">
        <v>25000</v>
      </c>
      <c r="E168" s="55">
        <f t="shared" si="20"/>
        <v>125000</v>
      </c>
      <c r="F168" s="55">
        <f t="shared" si="25"/>
        <v>100000</v>
      </c>
      <c r="G168" s="55">
        <f t="shared" si="27"/>
        <v>43750</v>
      </c>
      <c r="H168" s="52">
        <f t="shared" si="26"/>
        <v>143750</v>
      </c>
    </row>
    <row r="169" spans="1:8">
      <c r="A169" s="51" t="s">
        <v>380</v>
      </c>
      <c r="B169" s="57"/>
      <c r="C169" s="57"/>
      <c r="D169" s="57"/>
      <c r="E169" s="55"/>
      <c r="F169" s="57"/>
      <c r="G169" s="57"/>
      <c r="H169" s="57"/>
    </row>
    <row r="170" spans="1:8">
      <c r="A170" s="50"/>
      <c r="B170" s="61" t="s">
        <v>381</v>
      </c>
      <c r="C170" s="57"/>
      <c r="D170" s="57"/>
      <c r="E170" s="55"/>
      <c r="F170" s="57"/>
      <c r="G170" s="57"/>
      <c r="H170" s="57"/>
    </row>
    <row r="171" spans="1:8">
      <c r="A171" s="50"/>
      <c r="B171" s="61" t="s">
        <v>382</v>
      </c>
      <c r="C171" s="57"/>
      <c r="D171" s="57"/>
      <c r="E171" s="55"/>
      <c r="F171" s="57"/>
      <c r="G171" s="57"/>
      <c r="H171" s="57"/>
    </row>
    <row r="172" spans="1:8">
      <c r="A172" s="56">
        <v>141</v>
      </c>
      <c r="B172" s="51" t="s">
        <v>383</v>
      </c>
      <c r="C172" s="52">
        <v>120000</v>
      </c>
      <c r="D172" s="55">
        <v>50000</v>
      </c>
      <c r="E172" s="55">
        <f t="shared" si="20"/>
        <v>170000</v>
      </c>
      <c r="F172" s="55">
        <f>C172</f>
        <v>120000</v>
      </c>
      <c r="G172" s="55">
        <f>E172*15%+D172</f>
        <v>75500</v>
      </c>
      <c r="H172" s="52">
        <f>G172+F172</f>
        <v>195500</v>
      </c>
    </row>
    <row r="173" spans="1:8">
      <c r="A173" s="56">
        <v>142</v>
      </c>
      <c r="B173" s="51" t="s">
        <v>384</v>
      </c>
      <c r="C173" s="52">
        <v>300000</v>
      </c>
      <c r="D173" s="55">
        <v>50000</v>
      </c>
      <c r="E173" s="55">
        <f t="shared" si="20"/>
        <v>350000</v>
      </c>
      <c r="F173" s="55">
        <f>C173</f>
        <v>300000</v>
      </c>
      <c r="G173" s="55">
        <f>E173*15%+D173</f>
        <v>102500</v>
      </c>
      <c r="H173" s="52">
        <f>G173+F173</f>
        <v>402500</v>
      </c>
    </row>
    <row r="174" spans="1:8">
      <c r="A174" s="50"/>
      <c r="B174" s="51" t="s">
        <v>385</v>
      </c>
      <c r="C174" s="57"/>
      <c r="D174" s="57"/>
      <c r="E174" s="55"/>
      <c r="F174" s="57"/>
      <c r="G174" s="57"/>
      <c r="H174" s="57"/>
    </row>
    <row r="175" spans="1:8">
      <c r="A175" s="50">
        <v>143</v>
      </c>
      <c r="B175" s="51" t="s">
        <v>383</v>
      </c>
      <c r="C175" s="52">
        <v>120000</v>
      </c>
      <c r="D175" s="55">
        <v>50000</v>
      </c>
      <c r="E175" s="55">
        <f t="shared" si="20"/>
        <v>170000</v>
      </c>
      <c r="F175" s="55">
        <f>C175</f>
        <v>120000</v>
      </c>
      <c r="G175" s="55">
        <f>E175*15%+D175</f>
        <v>75500</v>
      </c>
      <c r="H175" s="52">
        <f>G175+F175</f>
        <v>195500</v>
      </c>
    </row>
    <row r="176" spans="1:8">
      <c r="A176" s="50">
        <v>144</v>
      </c>
      <c r="B176" s="51" t="s">
        <v>384</v>
      </c>
      <c r="C176" s="52">
        <v>300000</v>
      </c>
      <c r="D176" s="55">
        <v>50000</v>
      </c>
      <c r="E176" s="55">
        <f t="shared" si="20"/>
        <v>350000</v>
      </c>
      <c r="F176" s="55">
        <f>C176</f>
        <v>300000</v>
      </c>
      <c r="G176" s="55">
        <f>E176*15%+D176</f>
        <v>102500</v>
      </c>
      <c r="H176" s="52">
        <f>G176+F176</f>
        <v>402500</v>
      </c>
    </row>
    <row r="177" spans="1:8">
      <c r="A177" s="50"/>
      <c r="B177" s="51" t="s">
        <v>386</v>
      </c>
      <c r="C177" s="57"/>
      <c r="D177" s="57"/>
      <c r="E177" s="55"/>
      <c r="F177" s="57"/>
      <c r="G177" s="57"/>
      <c r="H177" s="57"/>
    </row>
    <row r="178" spans="1:8">
      <c r="A178" s="56">
        <v>145</v>
      </c>
      <c r="B178" s="51" t="s">
        <v>383</v>
      </c>
      <c r="C178" s="52">
        <v>120000</v>
      </c>
      <c r="D178" s="55">
        <v>50000</v>
      </c>
      <c r="E178" s="55">
        <f t="shared" si="20"/>
        <v>170000</v>
      </c>
      <c r="F178" s="55">
        <f>C178</f>
        <v>120000</v>
      </c>
      <c r="G178" s="55">
        <f>E178*15%+D178</f>
        <v>75500</v>
      </c>
      <c r="H178" s="52">
        <f>G178+F178</f>
        <v>195500</v>
      </c>
    </row>
    <row r="179" spans="1:8">
      <c r="A179" s="65">
        <v>146</v>
      </c>
      <c r="B179" s="543" t="s">
        <v>384</v>
      </c>
      <c r="C179" s="145">
        <v>300000</v>
      </c>
      <c r="D179" s="68">
        <v>50000</v>
      </c>
      <c r="E179" s="68">
        <f t="shared" si="20"/>
        <v>350000</v>
      </c>
      <c r="F179" s="68">
        <f>C179</f>
        <v>300000</v>
      </c>
      <c r="G179" s="68">
        <f>E179*15%+D179</f>
        <v>102500</v>
      </c>
      <c r="H179" s="145">
        <f>G179+F179</f>
        <v>402500</v>
      </c>
    </row>
    <row r="180" spans="1:8">
      <c r="A180" s="545"/>
      <c r="B180" s="541" t="s">
        <v>387</v>
      </c>
      <c r="C180" s="379"/>
      <c r="D180" s="542"/>
      <c r="E180" s="542"/>
      <c r="F180" s="542"/>
      <c r="G180" s="542"/>
      <c r="H180" s="379"/>
    </row>
    <row r="181" spans="1:8">
      <c r="A181" s="50">
        <v>147</v>
      </c>
      <c r="B181" s="51" t="s">
        <v>383</v>
      </c>
      <c r="C181" s="52">
        <v>120000</v>
      </c>
      <c r="D181" s="55">
        <v>50000</v>
      </c>
      <c r="E181" s="55">
        <f t="shared" si="20"/>
        <v>170000</v>
      </c>
      <c r="F181" s="55">
        <f>C181</f>
        <v>120000</v>
      </c>
      <c r="G181" s="55">
        <f>E181*15%+D181</f>
        <v>75500</v>
      </c>
      <c r="H181" s="52">
        <f>G181+F181</f>
        <v>195500</v>
      </c>
    </row>
    <row r="182" spans="1:8">
      <c r="A182" s="50">
        <v>148</v>
      </c>
      <c r="B182" s="51" t="s">
        <v>384</v>
      </c>
      <c r="C182" s="52">
        <v>300000</v>
      </c>
      <c r="D182" s="55">
        <v>50000</v>
      </c>
      <c r="E182" s="55">
        <f t="shared" si="20"/>
        <v>350000</v>
      </c>
      <c r="F182" s="55">
        <f>C182</f>
        <v>300000</v>
      </c>
      <c r="G182" s="55">
        <f>E182*15%+D182</f>
        <v>102500</v>
      </c>
      <c r="H182" s="52">
        <f>G182+F182</f>
        <v>402500</v>
      </c>
    </row>
    <row r="183" spans="1:8">
      <c r="A183" s="50"/>
      <c r="B183" s="51" t="s">
        <v>388</v>
      </c>
      <c r="C183" s="57"/>
      <c r="D183" s="57"/>
      <c r="E183" s="55"/>
      <c r="F183" s="57"/>
      <c r="G183" s="57"/>
      <c r="H183" s="57"/>
    </row>
    <row r="184" spans="1:8">
      <c r="A184" s="50">
        <v>149</v>
      </c>
      <c r="B184" s="51" t="s">
        <v>383</v>
      </c>
      <c r="C184" s="52">
        <v>120000</v>
      </c>
      <c r="D184" s="55">
        <v>50000</v>
      </c>
      <c r="E184" s="55">
        <f t="shared" si="20"/>
        <v>170000</v>
      </c>
      <c r="F184" s="55">
        <f>C184</f>
        <v>120000</v>
      </c>
      <c r="G184" s="55">
        <f>E184*15%+D184</f>
        <v>75500</v>
      </c>
      <c r="H184" s="52">
        <f>G184+F184</f>
        <v>195500</v>
      </c>
    </row>
    <row r="185" spans="1:8">
      <c r="A185" s="50">
        <v>150</v>
      </c>
      <c r="B185" s="51" t="s">
        <v>384</v>
      </c>
      <c r="C185" s="52">
        <v>300000</v>
      </c>
      <c r="D185" s="55">
        <v>50000</v>
      </c>
      <c r="E185" s="55">
        <f t="shared" si="20"/>
        <v>350000</v>
      </c>
      <c r="F185" s="55">
        <f>C185</f>
        <v>300000</v>
      </c>
      <c r="G185" s="55">
        <f>E185*15%+D185</f>
        <v>102500</v>
      </c>
      <c r="H185" s="52">
        <f>G185+F185</f>
        <v>402500</v>
      </c>
    </row>
    <row r="186" spans="1:8">
      <c r="A186" s="50"/>
      <c r="B186" s="51" t="s">
        <v>389</v>
      </c>
      <c r="C186" s="57"/>
      <c r="D186" s="57"/>
      <c r="E186" s="55"/>
      <c r="F186" s="57"/>
      <c r="G186" s="57"/>
      <c r="H186" s="57"/>
    </row>
    <row r="187" spans="1:8">
      <c r="A187" s="50">
        <v>151</v>
      </c>
      <c r="B187" s="51" t="s">
        <v>383</v>
      </c>
      <c r="C187" s="52">
        <v>120000</v>
      </c>
      <c r="D187" s="55">
        <v>50000</v>
      </c>
      <c r="E187" s="55">
        <f t="shared" si="20"/>
        <v>170000</v>
      </c>
      <c r="F187" s="55">
        <f>C187</f>
        <v>120000</v>
      </c>
      <c r="G187" s="55">
        <f>E187*15%+D187</f>
        <v>75500</v>
      </c>
      <c r="H187" s="52">
        <f>G187+F187</f>
        <v>195500</v>
      </c>
    </row>
    <row r="188" spans="1:8">
      <c r="A188" s="50">
        <v>152</v>
      </c>
      <c r="B188" s="51" t="s">
        <v>384</v>
      </c>
      <c r="C188" s="52">
        <v>300000</v>
      </c>
      <c r="D188" s="55">
        <v>50000</v>
      </c>
      <c r="E188" s="55">
        <f t="shared" si="20"/>
        <v>350000</v>
      </c>
      <c r="F188" s="55">
        <f>C188</f>
        <v>300000</v>
      </c>
      <c r="G188" s="55">
        <f>E188*15%+D188</f>
        <v>102500</v>
      </c>
      <c r="H188" s="52">
        <f>G188+F188</f>
        <v>402500</v>
      </c>
    </row>
    <row r="189" spans="1:8">
      <c r="A189" s="50"/>
      <c r="B189" s="51" t="s">
        <v>390</v>
      </c>
      <c r="C189" s="57"/>
      <c r="D189" s="57"/>
      <c r="E189" s="55"/>
      <c r="F189" s="57"/>
      <c r="G189" s="57"/>
      <c r="H189" s="57"/>
    </row>
    <row r="190" spans="1:8">
      <c r="A190" s="50">
        <v>153</v>
      </c>
      <c r="B190" s="51" t="s">
        <v>383</v>
      </c>
      <c r="C190" s="52">
        <v>115000</v>
      </c>
      <c r="D190" s="55">
        <v>25000</v>
      </c>
      <c r="E190" s="55">
        <f t="shared" si="20"/>
        <v>140000</v>
      </c>
      <c r="F190" s="55">
        <f>C190</f>
        <v>115000</v>
      </c>
      <c r="G190" s="55">
        <f>E190*15%+D190</f>
        <v>46000</v>
      </c>
      <c r="H190" s="52">
        <f>G190+F190</f>
        <v>161000</v>
      </c>
    </row>
    <row r="191" spans="1:8">
      <c r="A191" s="50">
        <v>154</v>
      </c>
      <c r="B191" s="51" t="s">
        <v>384</v>
      </c>
      <c r="C191" s="52">
        <v>120000</v>
      </c>
      <c r="D191" s="55">
        <v>50000</v>
      </c>
      <c r="E191" s="55">
        <f t="shared" si="20"/>
        <v>170000</v>
      </c>
      <c r="F191" s="55">
        <f>C191</f>
        <v>120000</v>
      </c>
      <c r="G191" s="55">
        <f>E191*15%+D191</f>
        <v>75500</v>
      </c>
      <c r="H191" s="52">
        <f>G191+F191</f>
        <v>195500</v>
      </c>
    </row>
    <row r="192" spans="1:8">
      <c r="A192" s="50"/>
      <c r="B192" s="51" t="s">
        <v>391</v>
      </c>
      <c r="C192" s="57"/>
      <c r="D192" s="57"/>
      <c r="E192" s="55"/>
      <c r="F192" s="57"/>
      <c r="G192" s="57"/>
      <c r="H192" s="57"/>
    </row>
    <row r="193" spans="1:8">
      <c r="A193" s="50">
        <v>155</v>
      </c>
      <c r="B193" s="51" t="s">
        <v>383</v>
      </c>
      <c r="C193" s="52">
        <v>120000</v>
      </c>
      <c r="D193" s="55">
        <v>50000</v>
      </c>
      <c r="E193" s="55">
        <f t="shared" si="20"/>
        <v>170000</v>
      </c>
      <c r="F193" s="55">
        <f>C193</f>
        <v>120000</v>
      </c>
      <c r="G193" s="55">
        <f>E193*15%+D193</f>
        <v>75500</v>
      </c>
      <c r="H193" s="52">
        <f>G193+F193</f>
        <v>195500</v>
      </c>
    </row>
    <row r="194" spans="1:8">
      <c r="A194" s="50">
        <v>156</v>
      </c>
      <c r="B194" s="51" t="s">
        <v>384</v>
      </c>
      <c r="C194" s="52">
        <v>300000</v>
      </c>
      <c r="D194" s="55">
        <v>50000</v>
      </c>
      <c r="E194" s="55">
        <f t="shared" si="20"/>
        <v>350000</v>
      </c>
      <c r="F194" s="55">
        <f>C194</f>
        <v>300000</v>
      </c>
      <c r="G194" s="55">
        <f>E194*15%+D194</f>
        <v>102500</v>
      </c>
      <c r="H194" s="52">
        <f>G194+F194</f>
        <v>402500</v>
      </c>
    </row>
    <row r="195" spans="1:8">
      <c r="A195" s="50"/>
      <c r="B195" s="51" t="s">
        <v>392</v>
      </c>
      <c r="C195" s="57"/>
      <c r="D195" s="57"/>
      <c r="E195" s="55"/>
      <c r="F195" s="57"/>
      <c r="G195" s="57"/>
      <c r="H195" s="57"/>
    </row>
    <row r="196" spans="1:8">
      <c r="A196" s="50">
        <v>157</v>
      </c>
      <c r="B196" s="51" t="s">
        <v>383</v>
      </c>
      <c r="C196" s="52">
        <v>120000</v>
      </c>
      <c r="D196" s="55">
        <v>50000</v>
      </c>
      <c r="E196" s="55">
        <f t="shared" si="20"/>
        <v>170000</v>
      </c>
      <c r="F196" s="55">
        <f>C196</f>
        <v>120000</v>
      </c>
      <c r="G196" s="55">
        <f>E196*15%+D196</f>
        <v>75500</v>
      </c>
      <c r="H196" s="52">
        <f>G196+F196</f>
        <v>195500</v>
      </c>
    </row>
    <row r="197" spans="1:8">
      <c r="A197" s="50">
        <v>158</v>
      </c>
      <c r="B197" s="51" t="s">
        <v>384</v>
      </c>
      <c r="C197" s="52">
        <v>300000</v>
      </c>
      <c r="D197" s="55">
        <v>50000</v>
      </c>
      <c r="E197" s="55">
        <f t="shared" si="20"/>
        <v>350000</v>
      </c>
      <c r="F197" s="55">
        <f>C197</f>
        <v>300000</v>
      </c>
      <c r="G197" s="55">
        <f>E197*15%+D197</f>
        <v>102500</v>
      </c>
      <c r="H197" s="52">
        <f>G197+F197</f>
        <v>402500</v>
      </c>
    </row>
    <row r="198" spans="1:8">
      <c r="A198" s="50"/>
      <c r="B198" s="51" t="s">
        <v>393</v>
      </c>
      <c r="C198" s="57"/>
      <c r="D198" s="57"/>
      <c r="E198" s="55"/>
      <c r="F198" s="57"/>
      <c r="G198" s="57"/>
      <c r="H198" s="57"/>
    </row>
    <row r="199" spans="1:8">
      <c r="A199" s="50">
        <v>159</v>
      </c>
      <c r="B199" s="51" t="s">
        <v>383</v>
      </c>
      <c r="C199" s="52">
        <v>120000</v>
      </c>
      <c r="D199" s="55">
        <v>50000</v>
      </c>
      <c r="E199" s="55">
        <f t="shared" si="20"/>
        <v>170000</v>
      </c>
      <c r="F199" s="55">
        <f>C199</f>
        <v>120000</v>
      </c>
      <c r="G199" s="55">
        <f>E199*15%+D199</f>
        <v>75500</v>
      </c>
      <c r="H199" s="52">
        <f>G199+F199</f>
        <v>195500</v>
      </c>
    </row>
    <row r="200" spans="1:8">
      <c r="A200" s="50">
        <v>160</v>
      </c>
      <c r="B200" s="51" t="s">
        <v>384</v>
      </c>
      <c r="C200" s="52">
        <v>300000</v>
      </c>
      <c r="D200" s="55">
        <v>50000</v>
      </c>
      <c r="E200" s="55">
        <f t="shared" si="20"/>
        <v>350000</v>
      </c>
      <c r="F200" s="55">
        <f>C200</f>
        <v>300000</v>
      </c>
      <c r="G200" s="55">
        <f>E200*15%+D200</f>
        <v>102500</v>
      </c>
      <c r="H200" s="52">
        <f>G200+F200</f>
        <v>402500</v>
      </c>
    </row>
    <row r="201" spans="1:8">
      <c r="A201" s="50"/>
      <c r="B201" s="51" t="s">
        <v>394</v>
      </c>
      <c r="C201" s="57"/>
      <c r="D201" s="57"/>
      <c r="E201" s="55"/>
      <c r="F201" s="57"/>
      <c r="G201" s="57"/>
      <c r="H201" s="57"/>
    </row>
    <row r="202" spans="1:8">
      <c r="A202" s="50">
        <v>161</v>
      </c>
      <c r="B202" s="51" t="s">
        <v>383</v>
      </c>
      <c r="C202" s="52">
        <v>120000</v>
      </c>
      <c r="D202" s="55">
        <v>50000</v>
      </c>
      <c r="E202" s="55">
        <f t="shared" ref="E202:E264" si="28">C202+D202</f>
        <v>170000</v>
      </c>
      <c r="F202" s="55">
        <f>C202</f>
        <v>120000</v>
      </c>
      <c r="G202" s="55">
        <f>E202*15%+D202</f>
        <v>75500</v>
      </c>
      <c r="H202" s="52">
        <f>G202+F202</f>
        <v>195500</v>
      </c>
    </row>
    <row r="203" spans="1:8">
      <c r="A203" s="50">
        <v>162</v>
      </c>
      <c r="B203" s="51" t="s">
        <v>384</v>
      </c>
      <c r="C203" s="52">
        <v>300000</v>
      </c>
      <c r="D203" s="55">
        <v>50000</v>
      </c>
      <c r="E203" s="55">
        <f t="shared" si="28"/>
        <v>350000</v>
      </c>
      <c r="F203" s="55">
        <f>C203</f>
        <v>300000</v>
      </c>
      <c r="G203" s="55">
        <f>E203*15%+D203</f>
        <v>102500</v>
      </c>
      <c r="H203" s="52">
        <f>G203+F203</f>
        <v>402500</v>
      </c>
    </row>
    <row r="204" spans="1:8">
      <c r="A204" s="50"/>
      <c r="B204" s="51" t="s">
        <v>395</v>
      </c>
      <c r="C204" s="57"/>
      <c r="D204" s="57"/>
      <c r="E204" s="55"/>
      <c r="F204" s="57"/>
      <c r="G204" s="57"/>
      <c r="H204" s="57"/>
    </row>
    <row r="205" spans="1:8">
      <c r="A205" s="50">
        <v>163</v>
      </c>
      <c r="B205" s="51" t="s">
        <v>383</v>
      </c>
      <c r="C205" s="52">
        <v>120000</v>
      </c>
      <c r="D205" s="55">
        <v>50000</v>
      </c>
      <c r="E205" s="55">
        <f t="shared" si="28"/>
        <v>170000</v>
      </c>
      <c r="F205" s="55">
        <f>C205</f>
        <v>120000</v>
      </c>
      <c r="G205" s="55">
        <f>E205*15%+D205</f>
        <v>75500</v>
      </c>
      <c r="H205" s="52">
        <f>G205+F205</f>
        <v>195500</v>
      </c>
    </row>
    <row r="206" spans="1:8">
      <c r="A206" s="50">
        <v>164</v>
      </c>
      <c r="B206" s="51" t="s">
        <v>384</v>
      </c>
      <c r="C206" s="52">
        <v>300000</v>
      </c>
      <c r="D206" s="55">
        <v>50000</v>
      </c>
      <c r="E206" s="55">
        <f t="shared" si="28"/>
        <v>350000</v>
      </c>
      <c r="F206" s="55">
        <f>C206</f>
        <v>300000</v>
      </c>
      <c r="G206" s="55">
        <f>E206*15%+D206</f>
        <v>102500</v>
      </c>
      <c r="H206" s="52">
        <f>G206+F206</f>
        <v>402500</v>
      </c>
    </row>
    <row r="207" spans="1:8">
      <c r="A207" s="50"/>
      <c r="B207" s="51" t="s">
        <v>396</v>
      </c>
      <c r="C207" s="57"/>
      <c r="D207" s="57"/>
      <c r="E207" s="55"/>
      <c r="F207" s="57"/>
      <c r="G207" s="57"/>
      <c r="H207" s="57"/>
    </row>
    <row r="208" spans="1:8">
      <c r="A208" s="50">
        <v>165</v>
      </c>
      <c r="B208" s="51" t="s">
        <v>383</v>
      </c>
      <c r="C208" s="52">
        <v>120000</v>
      </c>
      <c r="D208" s="55">
        <v>50000</v>
      </c>
      <c r="E208" s="55">
        <f t="shared" si="28"/>
        <v>170000</v>
      </c>
      <c r="F208" s="55">
        <f>C208</f>
        <v>120000</v>
      </c>
      <c r="G208" s="55">
        <f>E208*15%+D208</f>
        <v>75500</v>
      </c>
      <c r="H208" s="52">
        <f>G208+F208</f>
        <v>195500</v>
      </c>
    </row>
    <row r="209" spans="1:8">
      <c r="A209" s="50">
        <v>166</v>
      </c>
      <c r="B209" s="51" t="s">
        <v>384</v>
      </c>
      <c r="C209" s="52">
        <v>300000</v>
      </c>
      <c r="D209" s="55">
        <v>50000</v>
      </c>
      <c r="E209" s="55">
        <f t="shared" si="28"/>
        <v>350000</v>
      </c>
      <c r="F209" s="55">
        <f>C209</f>
        <v>300000</v>
      </c>
      <c r="G209" s="55">
        <f>E209*15%+D209</f>
        <v>102500</v>
      </c>
      <c r="H209" s="52">
        <f>G209+F209</f>
        <v>402500</v>
      </c>
    </row>
    <row r="210" spans="1:8">
      <c r="A210" s="50"/>
      <c r="B210" s="51" t="s">
        <v>397</v>
      </c>
      <c r="C210" s="57"/>
      <c r="D210" s="57"/>
      <c r="E210" s="55"/>
      <c r="F210" s="57"/>
      <c r="G210" s="57"/>
      <c r="H210" s="57"/>
    </row>
    <row r="211" spans="1:8">
      <c r="A211" s="50">
        <v>167</v>
      </c>
      <c r="B211" s="51" t="s">
        <v>383</v>
      </c>
      <c r="C211" s="52">
        <v>120000</v>
      </c>
      <c r="D211" s="55">
        <v>50000</v>
      </c>
      <c r="E211" s="55">
        <f t="shared" si="28"/>
        <v>170000</v>
      </c>
      <c r="F211" s="55">
        <f>C211</f>
        <v>120000</v>
      </c>
      <c r="G211" s="55">
        <f>E211*15%+D211</f>
        <v>75500</v>
      </c>
      <c r="H211" s="52">
        <f>G211+F211</f>
        <v>195500</v>
      </c>
    </row>
    <row r="212" spans="1:8">
      <c r="A212" s="50">
        <v>168</v>
      </c>
      <c r="B212" s="51" t="s">
        <v>384</v>
      </c>
      <c r="C212" s="52">
        <v>300000</v>
      </c>
      <c r="D212" s="55">
        <v>50000</v>
      </c>
      <c r="E212" s="55">
        <f t="shared" si="28"/>
        <v>350000</v>
      </c>
      <c r="F212" s="55">
        <f>C212</f>
        <v>300000</v>
      </c>
      <c r="G212" s="55">
        <f>E212*15%+D212</f>
        <v>102500</v>
      </c>
      <c r="H212" s="52">
        <f>G212+F212</f>
        <v>402500</v>
      </c>
    </row>
    <row r="213" spans="1:8">
      <c r="A213" s="50"/>
      <c r="B213" s="51" t="s">
        <v>398</v>
      </c>
      <c r="C213" s="57"/>
      <c r="D213" s="57"/>
      <c r="E213" s="55"/>
      <c r="F213" s="57"/>
      <c r="G213" s="57"/>
      <c r="H213" s="57"/>
    </row>
    <row r="214" spans="1:8">
      <c r="A214" s="546">
        <v>169</v>
      </c>
      <c r="B214" s="543" t="s">
        <v>383</v>
      </c>
      <c r="C214" s="145">
        <v>120000</v>
      </c>
      <c r="D214" s="68">
        <v>50000</v>
      </c>
      <c r="E214" s="68">
        <f t="shared" si="28"/>
        <v>170000</v>
      </c>
      <c r="F214" s="68">
        <f>C214</f>
        <v>120000</v>
      </c>
      <c r="G214" s="68">
        <f>E214*15%+D214</f>
        <v>75500</v>
      </c>
      <c r="H214" s="145">
        <f>G214+F214</f>
        <v>195500</v>
      </c>
    </row>
    <row r="215" spans="1:8">
      <c r="A215" s="545">
        <v>170</v>
      </c>
      <c r="B215" s="541" t="s">
        <v>384</v>
      </c>
      <c r="C215" s="379">
        <v>300000</v>
      </c>
      <c r="D215" s="542">
        <v>50000</v>
      </c>
      <c r="E215" s="542">
        <f t="shared" si="28"/>
        <v>350000</v>
      </c>
      <c r="F215" s="542">
        <f>C215</f>
        <v>300000</v>
      </c>
      <c r="G215" s="542">
        <f>E215*15%+D215</f>
        <v>102500</v>
      </c>
      <c r="H215" s="379">
        <f>G215+F215</f>
        <v>402500</v>
      </c>
    </row>
    <row r="216" spans="1:8">
      <c r="A216" s="51" t="s">
        <v>399</v>
      </c>
      <c r="B216" s="57"/>
      <c r="C216" s="57"/>
      <c r="D216" s="57"/>
      <c r="E216" s="55"/>
      <c r="F216" s="57"/>
      <c r="G216" s="57"/>
      <c r="H216" s="57"/>
    </row>
    <row r="217" spans="1:8">
      <c r="A217" s="56">
        <v>171</v>
      </c>
      <c r="B217" s="51" t="s">
        <v>400</v>
      </c>
      <c r="C217" s="52">
        <v>11000</v>
      </c>
      <c r="D217" s="55">
        <v>6000</v>
      </c>
      <c r="E217" s="55">
        <f t="shared" si="28"/>
        <v>17000</v>
      </c>
      <c r="F217" s="55">
        <f t="shared" ref="F217:F227" si="29">C217</f>
        <v>11000</v>
      </c>
      <c r="G217" s="55">
        <f t="shared" ref="G217:G227" si="30">E217*15%+D217</f>
        <v>8550</v>
      </c>
      <c r="H217" s="52">
        <f t="shared" ref="H217:H227" si="31">G217+F217</f>
        <v>19550</v>
      </c>
    </row>
    <row r="218" spans="1:8">
      <c r="A218" s="56">
        <v>172</v>
      </c>
      <c r="B218" s="51" t="s">
        <v>401</v>
      </c>
      <c r="C218" s="52">
        <v>10000</v>
      </c>
      <c r="D218" s="55">
        <v>6000</v>
      </c>
      <c r="E218" s="55">
        <f t="shared" si="28"/>
        <v>16000</v>
      </c>
      <c r="F218" s="55">
        <f t="shared" si="29"/>
        <v>10000</v>
      </c>
      <c r="G218" s="55">
        <f t="shared" si="30"/>
        <v>8400</v>
      </c>
      <c r="H218" s="52">
        <f t="shared" si="31"/>
        <v>18400</v>
      </c>
    </row>
    <row r="219" spans="1:8">
      <c r="A219" s="56">
        <v>173</v>
      </c>
      <c r="B219" s="51" t="s">
        <v>402</v>
      </c>
      <c r="C219" s="52">
        <v>9000</v>
      </c>
      <c r="D219" s="55">
        <v>6000</v>
      </c>
      <c r="E219" s="55">
        <f t="shared" si="28"/>
        <v>15000</v>
      </c>
      <c r="F219" s="55">
        <f t="shared" si="29"/>
        <v>9000</v>
      </c>
      <c r="G219" s="55">
        <f t="shared" si="30"/>
        <v>8250</v>
      </c>
      <c r="H219" s="52">
        <f t="shared" si="31"/>
        <v>17250</v>
      </c>
    </row>
    <row r="220" spans="1:8">
      <c r="A220" s="56">
        <v>174</v>
      </c>
      <c r="B220" s="51" t="s">
        <v>403</v>
      </c>
      <c r="C220" s="52">
        <v>11000</v>
      </c>
      <c r="D220" s="55">
        <v>6000</v>
      </c>
      <c r="E220" s="55">
        <f t="shared" si="28"/>
        <v>17000</v>
      </c>
      <c r="F220" s="55">
        <f t="shared" si="29"/>
        <v>11000</v>
      </c>
      <c r="G220" s="55">
        <f t="shared" si="30"/>
        <v>8550</v>
      </c>
      <c r="H220" s="52">
        <f t="shared" si="31"/>
        <v>19550</v>
      </c>
    </row>
    <row r="221" spans="1:8">
      <c r="A221" s="56">
        <v>175</v>
      </c>
      <c r="B221" s="51" t="s">
        <v>404</v>
      </c>
      <c r="C221" s="52">
        <v>11000</v>
      </c>
      <c r="D221" s="55">
        <v>6000</v>
      </c>
      <c r="E221" s="55">
        <f t="shared" si="28"/>
        <v>17000</v>
      </c>
      <c r="F221" s="55">
        <f t="shared" si="29"/>
        <v>11000</v>
      </c>
      <c r="G221" s="55">
        <f t="shared" si="30"/>
        <v>8550</v>
      </c>
      <c r="H221" s="52">
        <f t="shared" si="31"/>
        <v>19550</v>
      </c>
    </row>
    <row r="222" spans="1:8">
      <c r="A222" s="56">
        <v>176</v>
      </c>
      <c r="B222" s="51" t="s">
        <v>405</v>
      </c>
      <c r="C222" s="52">
        <v>9000</v>
      </c>
      <c r="D222" s="55">
        <v>6000</v>
      </c>
      <c r="E222" s="55">
        <f t="shared" si="28"/>
        <v>15000</v>
      </c>
      <c r="F222" s="55">
        <f t="shared" si="29"/>
        <v>9000</v>
      </c>
      <c r="G222" s="55">
        <f t="shared" si="30"/>
        <v>8250</v>
      </c>
      <c r="H222" s="52">
        <f t="shared" si="31"/>
        <v>17250</v>
      </c>
    </row>
    <row r="223" spans="1:8">
      <c r="A223" s="56"/>
      <c r="B223" s="51" t="s">
        <v>406</v>
      </c>
      <c r="C223" s="52">
        <v>25000</v>
      </c>
      <c r="D223" s="55">
        <v>15000</v>
      </c>
      <c r="E223" s="55">
        <f t="shared" si="28"/>
        <v>40000</v>
      </c>
      <c r="F223" s="55">
        <f t="shared" si="29"/>
        <v>25000</v>
      </c>
      <c r="G223" s="55">
        <f t="shared" si="30"/>
        <v>21000</v>
      </c>
      <c r="H223" s="52">
        <f t="shared" si="31"/>
        <v>46000</v>
      </c>
    </row>
    <row r="224" spans="1:8">
      <c r="A224" s="56">
        <v>177</v>
      </c>
      <c r="B224" s="51" t="s">
        <v>407</v>
      </c>
      <c r="C224" s="52">
        <v>45000</v>
      </c>
      <c r="D224" s="55">
        <v>80000</v>
      </c>
      <c r="E224" s="55">
        <f t="shared" si="28"/>
        <v>125000</v>
      </c>
      <c r="F224" s="55">
        <f t="shared" si="29"/>
        <v>45000</v>
      </c>
      <c r="G224" s="55">
        <f t="shared" si="30"/>
        <v>98750</v>
      </c>
      <c r="H224" s="52">
        <f t="shared" si="31"/>
        <v>143750</v>
      </c>
    </row>
    <row r="225" spans="1:8">
      <c r="A225" s="56">
        <v>178</v>
      </c>
      <c r="B225" s="51" t="s">
        <v>408</v>
      </c>
      <c r="C225" s="52">
        <v>170000</v>
      </c>
      <c r="D225" s="55">
        <v>80000</v>
      </c>
      <c r="E225" s="55">
        <f t="shared" si="28"/>
        <v>250000</v>
      </c>
      <c r="F225" s="55">
        <f t="shared" si="29"/>
        <v>170000</v>
      </c>
      <c r="G225" s="55">
        <f t="shared" si="30"/>
        <v>117500</v>
      </c>
      <c r="H225" s="52">
        <f t="shared" si="31"/>
        <v>287500</v>
      </c>
    </row>
    <row r="226" spans="1:8">
      <c r="A226" s="56">
        <v>179</v>
      </c>
      <c r="B226" s="51" t="s">
        <v>409</v>
      </c>
      <c r="C226" s="52">
        <v>70000</v>
      </c>
      <c r="D226" s="55">
        <v>60000</v>
      </c>
      <c r="E226" s="55">
        <f t="shared" si="28"/>
        <v>130000</v>
      </c>
      <c r="F226" s="55">
        <f t="shared" si="29"/>
        <v>70000</v>
      </c>
      <c r="G226" s="55">
        <f t="shared" si="30"/>
        <v>79500</v>
      </c>
      <c r="H226" s="52">
        <f t="shared" si="31"/>
        <v>149500</v>
      </c>
    </row>
    <row r="227" spans="1:8">
      <c r="A227" s="56">
        <v>180</v>
      </c>
      <c r="B227" s="51" t="s">
        <v>410</v>
      </c>
      <c r="C227" s="52">
        <v>270000</v>
      </c>
      <c r="D227" s="55">
        <v>60000</v>
      </c>
      <c r="E227" s="55">
        <f t="shared" si="28"/>
        <v>330000</v>
      </c>
      <c r="F227" s="55">
        <f t="shared" si="29"/>
        <v>270000</v>
      </c>
      <c r="G227" s="55">
        <f t="shared" si="30"/>
        <v>109500</v>
      </c>
      <c r="H227" s="52">
        <f t="shared" si="31"/>
        <v>379500</v>
      </c>
    </row>
    <row r="228" spans="1:8">
      <c r="A228" s="51" t="s">
        <v>411</v>
      </c>
      <c r="B228" s="57"/>
      <c r="C228" s="57"/>
      <c r="D228" s="57"/>
      <c r="E228" s="55"/>
      <c r="F228" s="57"/>
      <c r="G228" s="57"/>
      <c r="H228" s="57"/>
    </row>
    <row r="229" spans="1:8">
      <c r="A229" s="56">
        <v>181</v>
      </c>
      <c r="B229" s="51" t="s">
        <v>412</v>
      </c>
      <c r="C229" s="52">
        <v>16000</v>
      </c>
      <c r="D229" s="55">
        <v>4000</v>
      </c>
      <c r="E229" s="55">
        <f t="shared" si="28"/>
        <v>20000</v>
      </c>
      <c r="F229" s="55">
        <f t="shared" ref="F229:F239" si="32">C229</f>
        <v>16000</v>
      </c>
      <c r="G229" s="55">
        <f t="shared" ref="G229:G239" si="33">E229*15%+D229</f>
        <v>7000</v>
      </c>
      <c r="H229" s="52">
        <f t="shared" ref="H229:H239" si="34">G229+F229</f>
        <v>23000</v>
      </c>
    </row>
    <row r="230" spans="1:8">
      <c r="A230" s="56">
        <v>182</v>
      </c>
      <c r="B230" s="51" t="s">
        <v>413</v>
      </c>
      <c r="C230" s="52">
        <v>7000</v>
      </c>
      <c r="D230" s="55">
        <v>3000</v>
      </c>
      <c r="E230" s="55">
        <f t="shared" si="28"/>
        <v>10000</v>
      </c>
      <c r="F230" s="55">
        <f t="shared" si="32"/>
        <v>7000</v>
      </c>
      <c r="G230" s="55">
        <f t="shared" si="33"/>
        <v>4500</v>
      </c>
      <c r="H230" s="52">
        <f t="shared" si="34"/>
        <v>11500</v>
      </c>
    </row>
    <row r="231" spans="1:8">
      <c r="A231" s="56">
        <v>183</v>
      </c>
      <c r="B231" s="51" t="s">
        <v>414</v>
      </c>
      <c r="C231" s="52">
        <v>7000</v>
      </c>
      <c r="D231" s="55">
        <v>3000</v>
      </c>
      <c r="E231" s="55">
        <f t="shared" si="28"/>
        <v>10000</v>
      </c>
      <c r="F231" s="55">
        <f t="shared" si="32"/>
        <v>7000</v>
      </c>
      <c r="G231" s="55">
        <f t="shared" si="33"/>
        <v>4500</v>
      </c>
      <c r="H231" s="52">
        <f t="shared" si="34"/>
        <v>11500</v>
      </c>
    </row>
    <row r="232" spans="1:8">
      <c r="A232" s="56">
        <v>184</v>
      </c>
      <c r="B232" s="51" t="s">
        <v>415</v>
      </c>
      <c r="C232" s="52">
        <v>7000</v>
      </c>
      <c r="D232" s="55">
        <v>3000</v>
      </c>
      <c r="E232" s="55">
        <f t="shared" si="28"/>
        <v>10000</v>
      </c>
      <c r="F232" s="55">
        <f t="shared" si="32"/>
        <v>7000</v>
      </c>
      <c r="G232" s="55">
        <f t="shared" si="33"/>
        <v>4500</v>
      </c>
      <c r="H232" s="52">
        <f t="shared" si="34"/>
        <v>11500</v>
      </c>
    </row>
    <row r="233" spans="1:8">
      <c r="A233" s="56">
        <v>185</v>
      </c>
      <c r="B233" s="51" t="s">
        <v>416</v>
      </c>
      <c r="C233" s="52">
        <v>35000</v>
      </c>
      <c r="D233" s="55">
        <v>40000</v>
      </c>
      <c r="E233" s="55">
        <f t="shared" si="28"/>
        <v>75000</v>
      </c>
      <c r="F233" s="55">
        <f t="shared" si="32"/>
        <v>35000</v>
      </c>
      <c r="G233" s="55">
        <f t="shared" si="33"/>
        <v>51250</v>
      </c>
      <c r="H233" s="52">
        <f t="shared" si="34"/>
        <v>86250</v>
      </c>
    </row>
    <row r="234" spans="1:8">
      <c r="A234" s="56">
        <v>186</v>
      </c>
      <c r="B234" s="51" t="s">
        <v>417</v>
      </c>
      <c r="C234" s="52">
        <v>7000</v>
      </c>
      <c r="D234" s="55">
        <v>3000</v>
      </c>
      <c r="E234" s="55">
        <f t="shared" si="28"/>
        <v>10000</v>
      </c>
      <c r="F234" s="55">
        <f t="shared" si="32"/>
        <v>7000</v>
      </c>
      <c r="G234" s="55">
        <f t="shared" si="33"/>
        <v>4500</v>
      </c>
      <c r="H234" s="52">
        <f t="shared" si="34"/>
        <v>11500</v>
      </c>
    </row>
    <row r="235" spans="1:8">
      <c r="A235" s="56">
        <v>187</v>
      </c>
      <c r="B235" s="51" t="s">
        <v>418</v>
      </c>
      <c r="C235" s="52">
        <v>7000</v>
      </c>
      <c r="D235" s="55">
        <v>3000</v>
      </c>
      <c r="E235" s="55">
        <f t="shared" si="28"/>
        <v>10000</v>
      </c>
      <c r="F235" s="55">
        <f t="shared" si="32"/>
        <v>7000</v>
      </c>
      <c r="G235" s="55">
        <f t="shared" si="33"/>
        <v>4500</v>
      </c>
      <c r="H235" s="52">
        <f t="shared" si="34"/>
        <v>11500</v>
      </c>
    </row>
    <row r="236" spans="1:8">
      <c r="A236" s="56">
        <v>188</v>
      </c>
      <c r="B236" s="51" t="s">
        <v>419</v>
      </c>
      <c r="C236" s="52">
        <v>7000</v>
      </c>
      <c r="D236" s="55">
        <v>3000</v>
      </c>
      <c r="E236" s="55">
        <f t="shared" si="28"/>
        <v>10000</v>
      </c>
      <c r="F236" s="55">
        <f t="shared" si="32"/>
        <v>7000</v>
      </c>
      <c r="G236" s="55">
        <f t="shared" si="33"/>
        <v>4500</v>
      </c>
      <c r="H236" s="52">
        <f t="shared" si="34"/>
        <v>11500</v>
      </c>
    </row>
    <row r="237" spans="1:8">
      <c r="A237" s="56">
        <v>189</v>
      </c>
      <c r="B237" s="51" t="s">
        <v>420</v>
      </c>
      <c r="C237" s="52">
        <v>7000</v>
      </c>
      <c r="D237" s="55">
        <v>3000</v>
      </c>
      <c r="E237" s="55">
        <f t="shared" si="28"/>
        <v>10000</v>
      </c>
      <c r="F237" s="55">
        <f t="shared" si="32"/>
        <v>7000</v>
      </c>
      <c r="G237" s="55">
        <f t="shared" si="33"/>
        <v>4500</v>
      </c>
      <c r="H237" s="52">
        <f t="shared" si="34"/>
        <v>11500</v>
      </c>
    </row>
    <row r="238" spans="1:8">
      <c r="A238" s="56">
        <v>190</v>
      </c>
      <c r="B238" s="51" t="s">
        <v>421</v>
      </c>
      <c r="C238" s="52">
        <v>15000</v>
      </c>
      <c r="D238" s="55">
        <v>5000</v>
      </c>
      <c r="E238" s="55">
        <f t="shared" si="28"/>
        <v>20000</v>
      </c>
      <c r="F238" s="55">
        <f t="shared" si="32"/>
        <v>15000</v>
      </c>
      <c r="G238" s="55">
        <f t="shared" si="33"/>
        <v>8000</v>
      </c>
      <c r="H238" s="52">
        <f t="shared" si="34"/>
        <v>23000</v>
      </c>
    </row>
    <row r="239" spans="1:8">
      <c r="A239" s="56">
        <v>191</v>
      </c>
      <c r="B239" s="51" t="s">
        <v>422</v>
      </c>
      <c r="C239" s="52">
        <v>30000</v>
      </c>
      <c r="D239" s="55">
        <v>10000</v>
      </c>
      <c r="E239" s="55">
        <f t="shared" si="28"/>
        <v>40000</v>
      </c>
      <c r="F239" s="55">
        <f t="shared" si="32"/>
        <v>30000</v>
      </c>
      <c r="G239" s="55">
        <f t="shared" si="33"/>
        <v>16000</v>
      </c>
      <c r="H239" s="52">
        <f t="shared" si="34"/>
        <v>46000</v>
      </c>
    </row>
    <row r="240" spans="1:8">
      <c r="A240" s="51" t="s">
        <v>423</v>
      </c>
      <c r="B240" s="57"/>
      <c r="C240" s="57"/>
      <c r="D240" s="57"/>
      <c r="E240" s="55"/>
      <c r="F240" s="57"/>
      <c r="G240" s="57"/>
      <c r="H240" s="57"/>
    </row>
    <row r="241" spans="1:9">
      <c r="A241" s="56">
        <v>192</v>
      </c>
      <c r="B241" s="51" t="s">
        <v>424</v>
      </c>
      <c r="C241" s="52">
        <v>12000</v>
      </c>
      <c r="D241" s="55">
        <v>5000</v>
      </c>
      <c r="E241" s="55">
        <f t="shared" si="28"/>
        <v>17000</v>
      </c>
      <c r="F241" s="55">
        <f>C241</f>
        <v>12000</v>
      </c>
      <c r="G241" s="55">
        <f>E241*15%+D241</f>
        <v>7550</v>
      </c>
      <c r="H241" s="52">
        <f>G241+F241</f>
        <v>19550</v>
      </c>
    </row>
    <row r="242" spans="1:9">
      <c r="A242" s="56">
        <v>193</v>
      </c>
      <c r="B242" s="51" t="s">
        <v>425</v>
      </c>
      <c r="C242" s="52">
        <v>12000</v>
      </c>
      <c r="D242" s="55">
        <v>5000</v>
      </c>
      <c r="E242" s="55">
        <f t="shared" si="28"/>
        <v>17000</v>
      </c>
      <c r="F242" s="55">
        <f>C242</f>
        <v>12000</v>
      </c>
      <c r="G242" s="55">
        <f>E242*15%+D242</f>
        <v>7550</v>
      </c>
      <c r="H242" s="52">
        <f>G242+F242</f>
        <v>19550</v>
      </c>
    </row>
    <row r="243" spans="1:9">
      <c r="A243" s="56">
        <v>194</v>
      </c>
      <c r="B243" s="51" t="s">
        <v>426</v>
      </c>
      <c r="C243" s="52">
        <v>12000</v>
      </c>
      <c r="D243" s="55">
        <v>5000</v>
      </c>
      <c r="E243" s="55">
        <f t="shared" si="28"/>
        <v>17000</v>
      </c>
      <c r="F243" s="55">
        <f>C243</f>
        <v>12000</v>
      </c>
      <c r="G243" s="55">
        <f>E243*15%+D243</f>
        <v>7550</v>
      </c>
      <c r="H243" s="52">
        <f>G243+F243</f>
        <v>19550</v>
      </c>
    </row>
    <row r="244" spans="1:9">
      <c r="A244" s="56">
        <v>195</v>
      </c>
      <c r="B244" s="51" t="s">
        <v>427</v>
      </c>
      <c r="C244" s="52">
        <v>12000</v>
      </c>
      <c r="D244" s="55">
        <v>5000</v>
      </c>
      <c r="E244" s="55">
        <f t="shared" si="28"/>
        <v>17000</v>
      </c>
      <c r="F244" s="55">
        <f>C244</f>
        <v>12000</v>
      </c>
      <c r="G244" s="55">
        <f>E244*15%+D244</f>
        <v>7550</v>
      </c>
      <c r="H244" s="52">
        <f>G244+F244</f>
        <v>19550</v>
      </c>
    </row>
    <row r="245" spans="1:9">
      <c r="A245" s="56">
        <v>196</v>
      </c>
      <c r="B245" s="51" t="s">
        <v>428</v>
      </c>
      <c r="C245" s="52">
        <v>12000</v>
      </c>
      <c r="D245" s="55">
        <v>5000</v>
      </c>
      <c r="E245" s="55">
        <f t="shared" si="28"/>
        <v>17000</v>
      </c>
      <c r="F245" s="55">
        <f>C245</f>
        <v>12000</v>
      </c>
      <c r="G245" s="55">
        <f>E245*15%+D245</f>
        <v>7550</v>
      </c>
      <c r="H245" s="52">
        <f>G245+F245</f>
        <v>19550</v>
      </c>
    </row>
    <row r="246" spans="1:9">
      <c r="A246" s="51" t="s">
        <v>429</v>
      </c>
      <c r="B246" s="57"/>
      <c r="C246" s="57"/>
      <c r="D246" s="57"/>
      <c r="E246" s="55"/>
      <c r="F246" s="57"/>
      <c r="G246" s="57"/>
      <c r="H246" s="57"/>
    </row>
    <row r="247" spans="1:9">
      <c r="A247" s="56">
        <v>197</v>
      </c>
      <c r="B247" s="51" t="s">
        <v>430</v>
      </c>
      <c r="C247" s="52">
        <v>30000</v>
      </c>
      <c r="D247" s="55">
        <v>10000</v>
      </c>
      <c r="E247" s="55">
        <f t="shared" si="28"/>
        <v>40000</v>
      </c>
      <c r="F247" s="55">
        <f>C247</f>
        <v>30000</v>
      </c>
      <c r="G247" s="55">
        <f>E247*15%+D247</f>
        <v>16000</v>
      </c>
      <c r="H247" s="52">
        <f>G247+F247</f>
        <v>46000</v>
      </c>
    </row>
    <row r="248" spans="1:9">
      <c r="A248" s="56">
        <v>198</v>
      </c>
      <c r="B248" s="51" t="s">
        <v>431</v>
      </c>
      <c r="C248" s="52">
        <v>30000</v>
      </c>
      <c r="D248" s="55">
        <v>10000</v>
      </c>
      <c r="E248" s="55">
        <f t="shared" si="28"/>
        <v>40000</v>
      </c>
      <c r="F248" s="55">
        <f>C248</f>
        <v>30000</v>
      </c>
      <c r="G248" s="55">
        <f>E248*15%+D248</f>
        <v>16000</v>
      </c>
      <c r="H248" s="52">
        <f>G248+F248</f>
        <v>46000</v>
      </c>
    </row>
    <row r="249" spans="1:9">
      <c r="A249" s="65">
        <v>199</v>
      </c>
      <c r="B249" s="543" t="s">
        <v>432</v>
      </c>
      <c r="C249" s="145">
        <v>30000</v>
      </c>
      <c r="D249" s="68">
        <v>10000</v>
      </c>
      <c r="E249" s="68">
        <f t="shared" si="28"/>
        <v>40000</v>
      </c>
      <c r="F249" s="68">
        <f>C249</f>
        <v>30000</v>
      </c>
      <c r="G249" s="68">
        <f>E249*15%+D249</f>
        <v>16000</v>
      </c>
      <c r="H249" s="145">
        <f>G249+F249</f>
        <v>46000</v>
      </c>
    </row>
    <row r="250" spans="1:9">
      <c r="A250" s="544">
        <v>200</v>
      </c>
      <c r="B250" s="541" t="s">
        <v>433</v>
      </c>
      <c r="C250" s="379">
        <v>30000</v>
      </c>
      <c r="D250" s="542">
        <v>10000</v>
      </c>
      <c r="E250" s="542">
        <f t="shared" si="28"/>
        <v>40000</v>
      </c>
      <c r="F250" s="542">
        <f>C250</f>
        <v>30000</v>
      </c>
      <c r="G250" s="542">
        <f>E250*15%+D250</f>
        <v>16000</v>
      </c>
      <c r="H250" s="379">
        <f>G250+F250</f>
        <v>46000</v>
      </c>
    </row>
    <row r="251" spans="1:9">
      <c r="A251" s="56">
        <v>201</v>
      </c>
      <c r="B251" s="51" t="s">
        <v>434</v>
      </c>
      <c r="C251" s="52">
        <v>30000</v>
      </c>
      <c r="D251" s="55">
        <v>10000</v>
      </c>
      <c r="E251" s="55">
        <f t="shared" si="28"/>
        <v>40000</v>
      </c>
      <c r="F251" s="55">
        <f>C251</f>
        <v>30000</v>
      </c>
      <c r="G251" s="55">
        <f>E251*15%+D251</f>
        <v>16000</v>
      </c>
      <c r="H251" s="52">
        <f>G251+F251</f>
        <v>46000</v>
      </c>
    </row>
    <row r="252" spans="1:9">
      <c r="A252" s="51" t="s">
        <v>435</v>
      </c>
      <c r="B252" s="57"/>
      <c r="C252" s="57"/>
      <c r="D252" s="57"/>
      <c r="E252" s="55"/>
      <c r="F252" s="57"/>
      <c r="G252" s="57"/>
      <c r="H252" s="57"/>
      <c r="I252" s="362">
        <f>SUM(H247:H251)</f>
        <v>230000</v>
      </c>
    </row>
    <row r="253" spans="1:9">
      <c r="A253" s="56">
        <v>202</v>
      </c>
      <c r="B253" s="51" t="s">
        <v>436</v>
      </c>
      <c r="C253" s="52">
        <v>10000</v>
      </c>
      <c r="D253" s="55">
        <v>10000</v>
      </c>
      <c r="E253" s="55">
        <f t="shared" si="28"/>
        <v>20000</v>
      </c>
      <c r="F253" s="55">
        <f t="shared" ref="F253:F259" si="35">C253</f>
        <v>10000</v>
      </c>
      <c r="G253" s="55">
        <f t="shared" ref="G253:G259" si="36">E253*15%+D253</f>
        <v>13000</v>
      </c>
      <c r="H253" s="52">
        <f t="shared" ref="H253:H259" si="37">G253+F253</f>
        <v>23000</v>
      </c>
    </row>
    <row r="254" spans="1:9">
      <c r="A254" s="56">
        <v>203</v>
      </c>
      <c r="B254" s="51" t="s">
        <v>437</v>
      </c>
      <c r="C254" s="52">
        <v>10000</v>
      </c>
      <c r="D254" s="55">
        <v>5000</v>
      </c>
      <c r="E254" s="55">
        <f t="shared" si="28"/>
        <v>15000</v>
      </c>
      <c r="F254" s="55">
        <f t="shared" si="35"/>
        <v>10000</v>
      </c>
      <c r="G254" s="55">
        <f t="shared" si="36"/>
        <v>7250</v>
      </c>
      <c r="H254" s="52">
        <f t="shared" si="37"/>
        <v>17250</v>
      </c>
    </row>
    <row r="255" spans="1:9">
      <c r="A255" s="56">
        <v>204</v>
      </c>
      <c r="B255" s="51" t="s">
        <v>438</v>
      </c>
      <c r="C255" s="52">
        <v>9000</v>
      </c>
      <c r="D255" s="55">
        <v>3000</v>
      </c>
      <c r="E255" s="55">
        <f t="shared" si="28"/>
        <v>12000</v>
      </c>
      <c r="F255" s="55">
        <f t="shared" si="35"/>
        <v>9000</v>
      </c>
      <c r="G255" s="55">
        <f t="shared" si="36"/>
        <v>4800</v>
      </c>
      <c r="H255" s="52">
        <f t="shared" si="37"/>
        <v>13800</v>
      </c>
    </row>
    <row r="256" spans="1:9">
      <c r="A256" s="56">
        <v>205</v>
      </c>
      <c r="B256" s="51" t="s">
        <v>439</v>
      </c>
      <c r="C256" s="52">
        <v>9000</v>
      </c>
      <c r="D256" s="55">
        <v>3000</v>
      </c>
      <c r="E256" s="55">
        <f t="shared" si="28"/>
        <v>12000</v>
      </c>
      <c r="F256" s="55">
        <f t="shared" si="35"/>
        <v>9000</v>
      </c>
      <c r="G256" s="55">
        <f t="shared" si="36"/>
        <v>4800</v>
      </c>
      <c r="H256" s="52">
        <f t="shared" si="37"/>
        <v>13800</v>
      </c>
    </row>
    <row r="257" spans="1:8">
      <c r="A257" s="56">
        <v>206</v>
      </c>
      <c r="B257" s="51" t="s">
        <v>440</v>
      </c>
      <c r="C257" s="52">
        <v>9000</v>
      </c>
      <c r="D257" s="55">
        <v>3000</v>
      </c>
      <c r="E257" s="55">
        <f t="shared" si="28"/>
        <v>12000</v>
      </c>
      <c r="F257" s="55">
        <f t="shared" si="35"/>
        <v>9000</v>
      </c>
      <c r="G257" s="55">
        <f t="shared" si="36"/>
        <v>4800</v>
      </c>
      <c r="H257" s="52">
        <f t="shared" si="37"/>
        <v>13800</v>
      </c>
    </row>
    <row r="258" spans="1:8">
      <c r="A258" s="56">
        <v>207</v>
      </c>
      <c r="B258" s="51" t="s">
        <v>441</v>
      </c>
      <c r="C258" s="52">
        <v>12000</v>
      </c>
      <c r="D258" s="55">
        <v>5000</v>
      </c>
      <c r="E258" s="55">
        <f t="shared" si="28"/>
        <v>17000</v>
      </c>
      <c r="F258" s="55">
        <f t="shared" si="35"/>
        <v>12000</v>
      </c>
      <c r="G258" s="55">
        <f t="shared" si="36"/>
        <v>7550</v>
      </c>
      <c r="H258" s="52">
        <f t="shared" si="37"/>
        <v>19550</v>
      </c>
    </row>
    <row r="259" spans="1:8">
      <c r="A259" s="56">
        <v>208</v>
      </c>
      <c r="B259" s="51" t="s">
        <v>442</v>
      </c>
      <c r="C259" s="52">
        <v>12000</v>
      </c>
      <c r="D259" s="55">
        <v>5000</v>
      </c>
      <c r="E259" s="55">
        <f t="shared" si="28"/>
        <v>17000</v>
      </c>
      <c r="F259" s="55">
        <f t="shared" si="35"/>
        <v>12000</v>
      </c>
      <c r="G259" s="55">
        <f t="shared" si="36"/>
        <v>7550</v>
      </c>
      <c r="H259" s="52">
        <f t="shared" si="37"/>
        <v>19550</v>
      </c>
    </row>
    <row r="260" spans="1:8">
      <c r="A260" s="688" t="s">
        <v>443</v>
      </c>
      <c r="B260" s="688"/>
      <c r="C260" s="52"/>
      <c r="D260" s="55"/>
      <c r="E260" s="55"/>
      <c r="F260" s="55"/>
      <c r="G260" s="55"/>
      <c r="H260" s="52"/>
    </row>
    <row r="261" spans="1:8">
      <c r="A261" s="56">
        <v>209</v>
      </c>
      <c r="B261" s="62" t="s">
        <v>444</v>
      </c>
      <c r="C261" s="52">
        <v>288000</v>
      </c>
      <c r="D261" s="55">
        <v>192000</v>
      </c>
      <c r="E261" s="55">
        <f t="shared" si="28"/>
        <v>480000</v>
      </c>
      <c r="F261" s="55">
        <f>C261</f>
        <v>288000</v>
      </c>
      <c r="G261" s="55">
        <f>E261*15%+D261</f>
        <v>264000</v>
      </c>
      <c r="H261" s="52">
        <f>G261+F261</f>
        <v>552000</v>
      </c>
    </row>
    <row r="262" spans="1:8">
      <c r="A262" s="56">
        <v>210</v>
      </c>
      <c r="B262" s="57" t="s">
        <v>445</v>
      </c>
      <c r="C262" s="52">
        <v>266400</v>
      </c>
      <c r="D262" s="55">
        <v>177600</v>
      </c>
      <c r="E262" s="55">
        <f t="shared" si="28"/>
        <v>444000</v>
      </c>
      <c r="F262" s="55">
        <f>C262</f>
        <v>266400</v>
      </c>
      <c r="G262" s="55">
        <f>E262*15%+D262</f>
        <v>244200</v>
      </c>
      <c r="H262" s="52">
        <f>G262+F262</f>
        <v>510600</v>
      </c>
    </row>
    <row r="263" spans="1:8">
      <c r="A263" s="56">
        <v>211</v>
      </c>
      <c r="B263" s="57" t="s">
        <v>445</v>
      </c>
      <c r="C263" s="52">
        <v>237600</v>
      </c>
      <c r="D263" s="55">
        <v>158400</v>
      </c>
      <c r="E263" s="55">
        <f t="shared" si="28"/>
        <v>396000</v>
      </c>
      <c r="F263" s="55">
        <f>C263</f>
        <v>237600</v>
      </c>
      <c r="G263" s="55">
        <f>E263*15%+D263</f>
        <v>217800</v>
      </c>
      <c r="H263" s="52">
        <f>G263+F263</f>
        <v>455400</v>
      </c>
    </row>
    <row r="264" spans="1:8">
      <c r="A264" s="56">
        <v>212</v>
      </c>
      <c r="B264" s="57" t="s">
        <v>446</v>
      </c>
      <c r="C264" s="52">
        <v>133200</v>
      </c>
      <c r="D264" s="55">
        <v>88800</v>
      </c>
      <c r="E264" s="55">
        <f t="shared" si="28"/>
        <v>222000</v>
      </c>
      <c r="F264" s="55">
        <f>C264</f>
        <v>133200</v>
      </c>
      <c r="G264" s="55">
        <f>E264*15%+D264</f>
        <v>122100</v>
      </c>
      <c r="H264" s="52">
        <f>G264+F264</f>
        <v>255300</v>
      </c>
    </row>
    <row r="265" spans="1:8">
      <c r="A265" s="56"/>
      <c r="B265" s="63" t="s">
        <v>447</v>
      </c>
      <c r="C265" s="52"/>
      <c r="D265" s="55"/>
      <c r="E265" s="55"/>
      <c r="F265" s="55"/>
      <c r="G265" s="55"/>
      <c r="H265" s="52"/>
    </row>
    <row r="266" spans="1:8">
      <c r="A266" s="56">
        <v>213</v>
      </c>
      <c r="B266" s="57" t="s">
        <v>448</v>
      </c>
      <c r="C266" s="52">
        <v>1500</v>
      </c>
      <c r="D266" s="55">
        <v>1500</v>
      </c>
      <c r="E266" s="55">
        <f t="shared" ref="E266:E271" si="38">C266+D266</f>
        <v>3000</v>
      </c>
      <c r="F266" s="55">
        <f t="shared" ref="F266:F271" si="39">C266</f>
        <v>1500</v>
      </c>
      <c r="G266" s="55">
        <f t="shared" ref="G266:G271" si="40">E266*15%+D266</f>
        <v>1950</v>
      </c>
      <c r="H266" s="52">
        <f t="shared" ref="H266:H271" si="41">G266+F266</f>
        <v>3450</v>
      </c>
    </row>
    <row r="267" spans="1:8">
      <c r="A267" s="56">
        <v>214</v>
      </c>
      <c r="B267" s="57" t="s">
        <v>449</v>
      </c>
      <c r="C267" s="52">
        <v>2000</v>
      </c>
      <c r="D267" s="55">
        <v>3000</v>
      </c>
      <c r="E267" s="55">
        <f t="shared" si="38"/>
        <v>5000</v>
      </c>
      <c r="F267" s="55">
        <f t="shared" si="39"/>
        <v>2000</v>
      </c>
      <c r="G267" s="55">
        <f t="shared" si="40"/>
        <v>3750</v>
      </c>
      <c r="H267" s="52">
        <f t="shared" si="41"/>
        <v>5750</v>
      </c>
    </row>
    <row r="268" spans="1:8">
      <c r="A268" s="56">
        <v>215</v>
      </c>
      <c r="B268" s="64" t="s">
        <v>450</v>
      </c>
      <c r="C268" s="52">
        <v>115000</v>
      </c>
      <c r="D268" s="55">
        <v>35000</v>
      </c>
      <c r="E268" s="55">
        <f t="shared" si="38"/>
        <v>150000</v>
      </c>
      <c r="F268" s="55">
        <f t="shared" si="39"/>
        <v>115000</v>
      </c>
      <c r="G268" s="55">
        <f t="shared" si="40"/>
        <v>57500</v>
      </c>
      <c r="H268" s="52">
        <f t="shared" si="41"/>
        <v>172500</v>
      </c>
    </row>
    <row r="269" spans="1:8">
      <c r="A269" s="56">
        <v>216</v>
      </c>
      <c r="B269" s="57" t="s">
        <v>451</v>
      </c>
      <c r="C269" s="52">
        <v>175000</v>
      </c>
      <c r="D269" s="55">
        <v>25000</v>
      </c>
      <c r="E269" s="55">
        <f t="shared" si="38"/>
        <v>200000</v>
      </c>
      <c r="F269" s="55">
        <f t="shared" si="39"/>
        <v>175000</v>
      </c>
      <c r="G269" s="55">
        <f t="shared" si="40"/>
        <v>55000</v>
      </c>
      <c r="H269" s="52">
        <f t="shared" si="41"/>
        <v>230000</v>
      </c>
    </row>
    <row r="270" spans="1:8">
      <c r="A270" s="56">
        <v>217</v>
      </c>
      <c r="B270" s="57" t="s">
        <v>452</v>
      </c>
      <c r="C270" s="52">
        <v>125000</v>
      </c>
      <c r="D270" s="55">
        <v>25000</v>
      </c>
      <c r="E270" s="55">
        <f t="shared" si="38"/>
        <v>150000</v>
      </c>
      <c r="F270" s="55">
        <f t="shared" si="39"/>
        <v>125000</v>
      </c>
      <c r="G270" s="55">
        <f t="shared" si="40"/>
        <v>47500</v>
      </c>
      <c r="H270" s="52">
        <f t="shared" si="41"/>
        <v>172500</v>
      </c>
    </row>
    <row r="271" spans="1:8">
      <c r="A271" s="65">
        <v>218</v>
      </c>
      <c r="B271" s="66" t="s">
        <v>453</v>
      </c>
      <c r="C271" s="67">
        <v>270000</v>
      </c>
      <c r="D271" s="68">
        <v>30000</v>
      </c>
      <c r="E271" s="68">
        <f t="shared" si="38"/>
        <v>300000</v>
      </c>
      <c r="F271" s="68">
        <f t="shared" si="39"/>
        <v>270000</v>
      </c>
      <c r="G271" s="68">
        <f t="shared" si="40"/>
        <v>75000</v>
      </c>
      <c r="H271" s="145">
        <f t="shared" si="41"/>
        <v>345000</v>
      </c>
    </row>
    <row r="273" spans="1:1">
      <c r="A273" t="s">
        <v>20</v>
      </c>
    </row>
    <row r="274" spans="1:1">
      <c r="A274" t="s">
        <v>454</v>
      </c>
    </row>
  </sheetData>
  <mergeCells count="13">
    <mergeCell ref="A260:B260"/>
    <mergeCell ref="A1:H1"/>
    <mergeCell ref="A2:H2"/>
    <mergeCell ref="A3:A5"/>
    <mergeCell ref="B3:B5"/>
    <mergeCell ref="C3:E3"/>
    <mergeCell ref="F3:H3"/>
    <mergeCell ref="C4:C5"/>
    <mergeCell ref="D4:D5"/>
    <mergeCell ref="E4:E5"/>
    <mergeCell ref="F4:F5"/>
    <mergeCell ref="G4:G5"/>
    <mergeCell ref="H4:H5"/>
  </mergeCells>
  <pageMargins left="0.98" right="0.75" top="0.74803149606299202" bottom="0.74803149606299202" header="0.31496062992126" footer="0.31496062992126"/>
  <pageSetup paperSize="9" scale="85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90"/>
  <sheetViews>
    <sheetView view="pageBreakPreview" topLeftCell="A49" zoomScale="60" workbookViewId="0">
      <selection activeCell="F34" sqref="F34"/>
    </sheetView>
  </sheetViews>
  <sheetFormatPr defaultRowHeight="15"/>
  <cols>
    <col min="1" max="1" width="5.42578125" customWidth="1"/>
    <col min="2" max="2" width="50.5703125" customWidth="1"/>
    <col min="3" max="8" width="16" customWidth="1"/>
  </cols>
  <sheetData>
    <row r="1" spans="1:8">
      <c r="A1" s="677" t="s">
        <v>455</v>
      </c>
      <c r="B1" s="677"/>
      <c r="C1" s="677"/>
      <c r="D1" s="677"/>
      <c r="E1" s="677"/>
      <c r="F1" s="677"/>
      <c r="G1" s="677"/>
      <c r="H1" s="677"/>
    </row>
    <row r="2" spans="1:8">
      <c r="A2" s="677" t="s">
        <v>1</v>
      </c>
      <c r="B2" s="677"/>
      <c r="C2" s="677"/>
      <c r="D2" s="677"/>
      <c r="E2" s="677"/>
      <c r="F2" s="677"/>
      <c r="G2" s="677"/>
      <c r="H2" s="677"/>
    </row>
    <row r="3" spans="1:8" ht="15.75" thickBot="1"/>
    <row r="4" spans="1:8" ht="15.75" thickBot="1">
      <c r="A4" s="661" t="s">
        <v>86</v>
      </c>
      <c r="B4" s="664" t="s">
        <v>6</v>
      </c>
      <c r="C4" s="667" t="s">
        <v>2210</v>
      </c>
      <c r="D4" s="668"/>
      <c r="E4" s="669"/>
      <c r="F4" s="667" t="s">
        <v>2211</v>
      </c>
      <c r="G4" s="668"/>
      <c r="H4" s="669"/>
    </row>
    <row r="5" spans="1:8">
      <c r="A5" s="662"/>
      <c r="B5" s="665"/>
      <c r="C5" s="670" t="s">
        <v>3</v>
      </c>
      <c r="D5" s="672" t="s">
        <v>4</v>
      </c>
      <c r="E5" s="674" t="s">
        <v>5</v>
      </c>
      <c r="F5" s="670" t="s">
        <v>3</v>
      </c>
      <c r="G5" s="672" t="s">
        <v>4</v>
      </c>
      <c r="H5" s="674" t="s">
        <v>5</v>
      </c>
    </row>
    <row r="6" spans="1:8" ht="15.75" thickBot="1">
      <c r="A6" s="663"/>
      <c r="B6" s="666"/>
      <c r="C6" s="671"/>
      <c r="D6" s="673"/>
      <c r="E6" s="675"/>
      <c r="F6" s="671"/>
      <c r="G6" s="673"/>
      <c r="H6" s="675"/>
    </row>
    <row r="7" spans="1:8">
      <c r="A7" s="10">
        <v>1</v>
      </c>
      <c r="B7" s="11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>
      <c r="A8" s="146"/>
      <c r="B8" s="147"/>
      <c r="C8" s="147"/>
      <c r="D8" s="147"/>
      <c r="E8" s="147"/>
      <c r="F8" s="147"/>
      <c r="G8" s="147"/>
      <c r="H8" s="148"/>
    </row>
    <row r="9" spans="1:8">
      <c r="A9" s="149" t="s">
        <v>90</v>
      </c>
      <c r="B9" s="70" t="s">
        <v>456</v>
      </c>
      <c r="C9" s="73"/>
      <c r="D9" s="74"/>
      <c r="E9" s="75"/>
      <c r="F9" s="76"/>
      <c r="G9" s="76"/>
      <c r="H9" s="120"/>
    </row>
    <row r="10" spans="1:8">
      <c r="A10" s="150">
        <v>1</v>
      </c>
      <c r="B10" s="69" t="s">
        <v>457</v>
      </c>
      <c r="C10" s="73">
        <v>115200</v>
      </c>
      <c r="D10" s="79">
        <f>E10-C10</f>
        <v>28800</v>
      </c>
      <c r="E10" s="76">
        <v>144000</v>
      </c>
      <c r="F10" s="73">
        <f>C10</f>
        <v>115200</v>
      </c>
      <c r="G10" s="76">
        <f>D10*25%+D10</f>
        <v>36000</v>
      </c>
      <c r="H10" s="151">
        <f>G10+F10</f>
        <v>151200</v>
      </c>
    </row>
    <row r="11" spans="1:8">
      <c r="A11" s="150">
        <v>2</v>
      </c>
      <c r="B11" s="69" t="s">
        <v>458</v>
      </c>
      <c r="C11" s="73">
        <v>172800</v>
      </c>
      <c r="D11" s="79">
        <f t="shared" ref="D11:D74" si="0">E11-C11</f>
        <v>43200</v>
      </c>
      <c r="E11" s="76">
        <v>216000</v>
      </c>
      <c r="F11" s="73">
        <f t="shared" ref="F11:F23" si="1">C11</f>
        <v>172800</v>
      </c>
      <c r="G11" s="76">
        <f t="shared" ref="G11:G23" si="2">D11*25%+D11</f>
        <v>54000</v>
      </c>
      <c r="H11" s="151">
        <f t="shared" ref="H11:H23" si="3">G11+F11</f>
        <v>226800</v>
      </c>
    </row>
    <row r="12" spans="1:8">
      <c r="A12" s="101">
        <v>3</v>
      </c>
      <c r="B12" s="38" t="s">
        <v>459</v>
      </c>
      <c r="C12" s="73">
        <v>67200</v>
      </c>
      <c r="D12" s="79">
        <f t="shared" si="0"/>
        <v>16800</v>
      </c>
      <c r="E12" s="76">
        <v>84000</v>
      </c>
      <c r="F12" s="73">
        <f t="shared" si="1"/>
        <v>67200</v>
      </c>
      <c r="G12" s="76">
        <f t="shared" si="2"/>
        <v>21000</v>
      </c>
      <c r="H12" s="151">
        <f t="shared" si="3"/>
        <v>88200</v>
      </c>
    </row>
    <row r="13" spans="1:8">
      <c r="A13" s="101">
        <v>4</v>
      </c>
      <c r="B13" s="38" t="s">
        <v>460</v>
      </c>
      <c r="C13" s="73">
        <v>67200</v>
      </c>
      <c r="D13" s="79">
        <f t="shared" si="0"/>
        <v>16800</v>
      </c>
      <c r="E13" s="76">
        <v>84000</v>
      </c>
      <c r="F13" s="73">
        <f t="shared" si="1"/>
        <v>67200</v>
      </c>
      <c r="G13" s="76">
        <f t="shared" si="2"/>
        <v>21000</v>
      </c>
      <c r="H13" s="151">
        <f t="shared" si="3"/>
        <v>88200</v>
      </c>
    </row>
    <row r="14" spans="1:8">
      <c r="A14" s="101">
        <v>5</v>
      </c>
      <c r="B14" s="38" t="s">
        <v>461</v>
      </c>
      <c r="C14" s="73">
        <v>115200</v>
      </c>
      <c r="D14" s="79">
        <f t="shared" si="0"/>
        <v>28800</v>
      </c>
      <c r="E14" s="76">
        <v>144000</v>
      </c>
      <c r="F14" s="73">
        <f t="shared" si="1"/>
        <v>115200</v>
      </c>
      <c r="G14" s="76">
        <f t="shared" si="2"/>
        <v>36000</v>
      </c>
      <c r="H14" s="151">
        <f t="shared" si="3"/>
        <v>151200</v>
      </c>
    </row>
    <row r="15" spans="1:8">
      <c r="A15" s="101">
        <v>6</v>
      </c>
      <c r="B15" s="38" t="s">
        <v>462</v>
      </c>
      <c r="C15" s="73">
        <v>206400</v>
      </c>
      <c r="D15" s="79">
        <f t="shared" si="0"/>
        <v>81600</v>
      </c>
      <c r="E15" s="76">
        <v>288000</v>
      </c>
      <c r="F15" s="73">
        <f t="shared" si="1"/>
        <v>206400</v>
      </c>
      <c r="G15" s="76">
        <f t="shared" si="2"/>
        <v>102000</v>
      </c>
      <c r="H15" s="151">
        <f t="shared" si="3"/>
        <v>308400</v>
      </c>
    </row>
    <row r="16" spans="1:8">
      <c r="A16" s="101">
        <v>7</v>
      </c>
      <c r="B16" s="38" t="s">
        <v>463</v>
      </c>
      <c r="C16" s="73">
        <v>153600</v>
      </c>
      <c r="D16" s="79">
        <f t="shared" si="0"/>
        <v>38400</v>
      </c>
      <c r="E16" s="76">
        <v>192000</v>
      </c>
      <c r="F16" s="73">
        <f t="shared" si="1"/>
        <v>153600</v>
      </c>
      <c r="G16" s="76">
        <f t="shared" si="2"/>
        <v>48000</v>
      </c>
      <c r="H16" s="151">
        <f t="shared" si="3"/>
        <v>201600</v>
      </c>
    </row>
    <row r="17" spans="1:8">
      <c r="A17" s="101">
        <v>8</v>
      </c>
      <c r="B17" s="38" t="s">
        <v>464</v>
      </c>
      <c r="C17" s="73">
        <v>230400</v>
      </c>
      <c r="D17" s="79">
        <f t="shared" si="0"/>
        <v>57600</v>
      </c>
      <c r="E17" s="76">
        <v>288000</v>
      </c>
      <c r="F17" s="73">
        <f t="shared" si="1"/>
        <v>230400</v>
      </c>
      <c r="G17" s="76">
        <f t="shared" si="2"/>
        <v>72000</v>
      </c>
      <c r="H17" s="151">
        <f t="shared" si="3"/>
        <v>302400</v>
      </c>
    </row>
    <row r="18" spans="1:8">
      <c r="A18" s="101">
        <v>9</v>
      </c>
      <c r="B18" s="38" t="s">
        <v>465</v>
      </c>
      <c r="C18" s="73">
        <v>153600</v>
      </c>
      <c r="D18" s="79">
        <f t="shared" si="0"/>
        <v>38400</v>
      </c>
      <c r="E18" s="76">
        <v>192000</v>
      </c>
      <c r="F18" s="73">
        <f t="shared" si="1"/>
        <v>153600</v>
      </c>
      <c r="G18" s="76">
        <f t="shared" si="2"/>
        <v>48000</v>
      </c>
      <c r="H18" s="151">
        <f t="shared" si="3"/>
        <v>201600</v>
      </c>
    </row>
    <row r="19" spans="1:8">
      <c r="A19" s="101">
        <v>10</v>
      </c>
      <c r="B19" s="38" t="s">
        <v>466</v>
      </c>
      <c r="C19" s="73">
        <v>230400</v>
      </c>
      <c r="D19" s="79">
        <f t="shared" si="0"/>
        <v>57600</v>
      </c>
      <c r="E19" s="76">
        <v>288000</v>
      </c>
      <c r="F19" s="73">
        <f t="shared" si="1"/>
        <v>230400</v>
      </c>
      <c r="G19" s="76">
        <f t="shared" si="2"/>
        <v>72000</v>
      </c>
      <c r="H19" s="151">
        <f t="shared" si="3"/>
        <v>302400</v>
      </c>
    </row>
    <row r="20" spans="1:8">
      <c r="A20" s="101">
        <v>11</v>
      </c>
      <c r="B20" s="38" t="s">
        <v>467</v>
      </c>
      <c r="C20" s="73">
        <v>153600</v>
      </c>
      <c r="D20" s="79">
        <f t="shared" si="0"/>
        <v>38400</v>
      </c>
      <c r="E20" s="76">
        <v>192000</v>
      </c>
      <c r="F20" s="73">
        <f t="shared" si="1"/>
        <v>153600</v>
      </c>
      <c r="G20" s="76">
        <f t="shared" si="2"/>
        <v>48000</v>
      </c>
      <c r="H20" s="151">
        <f t="shared" si="3"/>
        <v>201600</v>
      </c>
    </row>
    <row r="21" spans="1:8">
      <c r="A21" s="101">
        <v>12</v>
      </c>
      <c r="B21" s="38" t="s">
        <v>468</v>
      </c>
      <c r="C21" s="73">
        <v>230400</v>
      </c>
      <c r="D21" s="79">
        <f t="shared" si="0"/>
        <v>57600</v>
      </c>
      <c r="E21" s="76">
        <v>288000</v>
      </c>
      <c r="F21" s="73">
        <f t="shared" si="1"/>
        <v>230400</v>
      </c>
      <c r="G21" s="76">
        <f t="shared" si="2"/>
        <v>72000</v>
      </c>
      <c r="H21" s="151">
        <f t="shared" si="3"/>
        <v>302400</v>
      </c>
    </row>
    <row r="22" spans="1:8">
      <c r="A22" s="101">
        <v>13</v>
      </c>
      <c r="B22" s="38" t="s">
        <v>469</v>
      </c>
      <c r="C22" s="73">
        <v>153600</v>
      </c>
      <c r="D22" s="79">
        <f t="shared" si="0"/>
        <v>38400</v>
      </c>
      <c r="E22" s="76">
        <v>192000</v>
      </c>
      <c r="F22" s="73">
        <f t="shared" si="1"/>
        <v>153600</v>
      </c>
      <c r="G22" s="76">
        <f t="shared" si="2"/>
        <v>48000</v>
      </c>
      <c r="H22" s="151">
        <f t="shared" si="3"/>
        <v>201600</v>
      </c>
    </row>
    <row r="23" spans="1:8">
      <c r="A23" s="101">
        <v>14</v>
      </c>
      <c r="B23" s="38" t="s">
        <v>470</v>
      </c>
      <c r="C23" s="73">
        <v>76800</v>
      </c>
      <c r="D23" s="79">
        <f t="shared" si="0"/>
        <v>19200</v>
      </c>
      <c r="E23" s="76">
        <v>96000</v>
      </c>
      <c r="F23" s="73">
        <f t="shared" si="1"/>
        <v>76800</v>
      </c>
      <c r="G23" s="76">
        <f t="shared" si="2"/>
        <v>24000</v>
      </c>
      <c r="H23" s="151">
        <f t="shared" si="3"/>
        <v>100800</v>
      </c>
    </row>
    <row r="24" spans="1:8">
      <c r="A24" s="101">
        <v>15</v>
      </c>
      <c r="B24" s="38" t="s">
        <v>471</v>
      </c>
      <c r="C24" s="73">
        <v>153600</v>
      </c>
      <c r="D24" s="79">
        <f t="shared" si="0"/>
        <v>38400</v>
      </c>
      <c r="E24" s="76">
        <v>192000</v>
      </c>
      <c r="F24" s="73">
        <f t="shared" ref="F24:F46" si="4">C24</f>
        <v>153600</v>
      </c>
      <c r="G24" s="76">
        <f t="shared" ref="G24:G46" si="5">D24*25%+D24</f>
        <v>48000</v>
      </c>
      <c r="H24" s="151">
        <f t="shared" ref="H24:H46" si="6">G24+F24</f>
        <v>201600</v>
      </c>
    </row>
    <row r="25" spans="1:8">
      <c r="A25" s="101">
        <v>16</v>
      </c>
      <c r="B25" s="38" t="s">
        <v>472</v>
      </c>
      <c r="C25" s="73">
        <v>115200</v>
      </c>
      <c r="D25" s="79">
        <f t="shared" si="0"/>
        <v>28800</v>
      </c>
      <c r="E25" s="76">
        <v>144000</v>
      </c>
      <c r="F25" s="73">
        <f t="shared" si="4"/>
        <v>115200</v>
      </c>
      <c r="G25" s="76">
        <f t="shared" si="5"/>
        <v>36000</v>
      </c>
      <c r="H25" s="151">
        <f t="shared" si="6"/>
        <v>151200</v>
      </c>
    </row>
    <row r="26" spans="1:8">
      <c r="A26" s="101">
        <v>17</v>
      </c>
      <c r="B26" s="38" t="s">
        <v>473</v>
      </c>
      <c r="C26" s="73">
        <v>153600</v>
      </c>
      <c r="D26" s="79">
        <f t="shared" si="0"/>
        <v>38400</v>
      </c>
      <c r="E26" s="76">
        <v>192000</v>
      </c>
      <c r="F26" s="73">
        <f t="shared" si="4"/>
        <v>153600</v>
      </c>
      <c r="G26" s="76">
        <f t="shared" si="5"/>
        <v>48000</v>
      </c>
      <c r="H26" s="151">
        <f t="shared" si="6"/>
        <v>201600</v>
      </c>
    </row>
    <row r="27" spans="1:8">
      <c r="A27" s="101">
        <v>18</v>
      </c>
      <c r="B27" s="38" t="s">
        <v>474</v>
      </c>
      <c r="C27" s="73">
        <v>115200</v>
      </c>
      <c r="D27" s="79">
        <f t="shared" si="0"/>
        <v>28800</v>
      </c>
      <c r="E27" s="76">
        <v>144000</v>
      </c>
      <c r="F27" s="73">
        <f t="shared" si="4"/>
        <v>115200</v>
      </c>
      <c r="G27" s="76">
        <f t="shared" si="5"/>
        <v>36000</v>
      </c>
      <c r="H27" s="151">
        <f t="shared" si="6"/>
        <v>151200</v>
      </c>
    </row>
    <row r="28" spans="1:8">
      <c r="A28" s="101">
        <v>19</v>
      </c>
      <c r="B28" s="38" t="s">
        <v>475</v>
      </c>
      <c r="C28" s="73">
        <v>115200</v>
      </c>
      <c r="D28" s="79">
        <f t="shared" si="0"/>
        <v>28800</v>
      </c>
      <c r="E28" s="76">
        <v>144000</v>
      </c>
      <c r="F28" s="73">
        <f t="shared" si="4"/>
        <v>115200</v>
      </c>
      <c r="G28" s="76">
        <f t="shared" si="5"/>
        <v>36000</v>
      </c>
      <c r="H28" s="151">
        <f t="shared" si="6"/>
        <v>151200</v>
      </c>
    </row>
    <row r="29" spans="1:8">
      <c r="A29" s="101">
        <v>20</v>
      </c>
      <c r="B29" s="38" t="s">
        <v>476</v>
      </c>
      <c r="C29" s="73">
        <v>115200</v>
      </c>
      <c r="D29" s="79">
        <f t="shared" si="0"/>
        <v>28800</v>
      </c>
      <c r="E29" s="76">
        <v>144000</v>
      </c>
      <c r="F29" s="73">
        <f t="shared" si="4"/>
        <v>115200</v>
      </c>
      <c r="G29" s="76">
        <f t="shared" si="5"/>
        <v>36000</v>
      </c>
      <c r="H29" s="151">
        <f t="shared" si="6"/>
        <v>151200</v>
      </c>
    </row>
    <row r="30" spans="1:8">
      <c r="A30" s="101">
        <v>21</v>
      </c>
      <c r="B30" s="38" t="s">
        <v>477</v>
      </c>
      <c r="C30" s="73">
        <v>115200</v>
      </c>
      <c r="D30" s="79">
        <f t="shared" si="0"/>
        <v>28800</v>
      </c>
      <c r="E30" s="76">
        <v>144000</v>
      </c>
      <c r="F30" s="73">
        <f t="shared" si="4"/>
        <v>115200</v>
      </c>
      <c r="G30" s="76">
        <f t="shared" si="5"/>
        <v>36000</v>
      </c>
      <c r="H30" s="151">
        <f t="shared" si="6"/>
        <v>151200</v>
      </c>
    </row>
    <row r="31" spans="1:8">
      <c r="A31" s="101">
        <v>22</v>
      </c>
      <c r="B31" s="38" t="s">
        <v>478</v>
      </c>
      <c r="C31" s="73">
        <v>134400</v>
      </c>
      <c r="D31" s="79">
        <f t="shared" si="0"/>
        <v>33600</v>
      </c>
      <c r="E31" s="76">
        <v>168000</v>
      </c>
      <c r="F31" s="73">
        <f t="shared" si="4"/>
        <v>134400</v>
      </c>
      <c r="G31" s="76">
        <f t="shared" si="5"/>
        <v>42000</v>
      </c>
      <c r="H31" s="151">
        <f t="shared" si="6"/>
        <v>176400</v>
      </c>
    </row>
    <row r="32" spans="1:8">
      <c r="A32" s="101">
        <v>23</v>
      </c>
      <c r="B32" s="38" t="s">
        <v>479</v>
      </c>
      <c r="C32" s="73">
        <v>115200</v>
      </c>
      <c r="D32" s="79">
        <f t="shared" si="0"/>
        <v>28800</v>
      </c>
      <c r="E32" s="76">
        <v>144000</v>
      </c>
      <c r="F32" s="73">
        <f t="shared" si="4"/>
        <v>115200</v>
      </c>
      <c r="G32" s="76">
        <f t="shared" si="5"/>
        <v>36000</v>
      </c>
      <c r="H32" s="151">
        <f t="shared" si="6"/>
        <v>151200</v>
      </c>
    </row>
    <row r="33" spans="1:8">
      <c r="A33" s="101">
        <v>24</v>
      </c>
      <c r="B33" s="38" t="s">
        <v>480</v>
      </c>
      <c r="C33" s="73">
        <v>134400</v>
      </c>
      <c r="D33" s="79">
        <f t="shared" si="0"/>
        <v>33600</v>
      </c>
      <c r="E33" s="76">
        <v>168000</v>
      </c>
      <c r="F33" s="73">
        <f t="shared" si="4"/>
        <v>134400</v>
      </c>
      <c r="G33" s="76">
        <f t="shared" si="5"/>
        <v>42000</v>
      </c>
      <c r="H33" s="151">
        <f t="shared" si="6"/>
        <v>176400</v>
      </c>
    </row>
    <row r="34" spans="1:8">
      <c r="A34" s="101">
        <v>25</v>
      </c>
      <c r="B34" s="38" t="s">
        <v>481</v>
      </c>
      <c r="C34" s="73">
        <v>115200</v>
      </c>
      <c r="D34" s="79">
        <f t="shared" si="0"/>
        <v>28800</v>
      </c>
      <c r="E34" s="76">
        <v>144000</v>
      </c>
      <c r="F34" s="73">
        <f t="shared" si="4"/>
        <v>115200</v>
      </c>
      <c r="G34" s="76">
        <f t="shared" si="5"/>
        <v>36000</v>
      </c>
      <c r="H34" s="151">
        <f t="shared" si="6"/>
        <v>151200</v>
      </c>
    </row>
    <row r="35" spans="1:8">
      <c r="A35" s="101">
        <v>26</v>
      </c>
      <c r="B35" s="38" t="s">
        <v>482</v>
      </c>
      <c r="C35" s="73">
        <v>67200</v>
      </c>
      <c r="D35" s="79">
        <f t="shared" si="0"/>
        <v>16800</v>
      </c>
      <c r="E35" s="76">
        <v>84000</v>
      </c>
      <c r="F35" s="73">
        <f t="shared" si="4"/>
        <v>67200</v>
      </c>
      <c r="G35" s="76">
        <f t="shared" si="5"/>
        <v>21000</v>
      </c>
      <c r="H35" s="151">
        <f t="shared" si="6"/>
        <v>88200</v>
      </c>
    </row>
    <row r="36" spans="1:8">
      <c r="A36" s="101">
        <v>27</v>
      </c>
      <c r="B36" s="38" t="s">
        <v>483</v>
      </c>
      <c r="C36" s="73">
        <v>67200</v>
      </c>
      <c r="D36" s="79">
        <f t="shared" si="0"/>
        <v>16800</v>
      </c>
      <c r="E36" s="76">
        <v>84000</v>
      </c>
      <c r="F36" s="73">
        <f t="shared" si="4"/>
        <v>67200</v>
      </c>
      <c r="G36" s="76">
        <f t="shared" si="5"/>
        <v>21000</v>
      </c>
      <c r="H36" s="151">
        <f t="shared" si="6"/>
        <v>88200</v>
      </c>
    </row>
    <row r="37" spans="1:8">
      <c r="A37" s="101">
        <v>28</v>
      </c>
      <c r="B37" s="38" t="s">
        <v>484</v>
      </c>
      <c r="C37" s="73">
        <v>67200</v>
      </c>
      <c r="D37" s="79">
        <f t="shared" si="0"/>
        <v>16800</v>
      </c>
      <c r="E37" s="76">
        <v>84000</v>
      </c>
      <c r="F37" s="73">
        <f t="shared" si="4"/>
        <v>67200</v>
      </c>
      <c r="G37" s="76">
        <f t="shared" si="5"/>
        <v>21000</v>
      </c>
      <c r="H37" s="151">
        <f t="shared" si="6"/>
        <v>88200</v>
      </c>
    </row>
    <row r="38" spans="1:8">
      <c r="A38" s="101">
        <v>29</v>
      </c>
      <c r="B38" s="38" t="s">
        <v>485</v>
      </c>
      <c r="C38" s="73">
        <v>134400</v>
      </c>
      <c r="D38" s="79">
        <f t="shared" si="0"/>
        <v>33600</v>
      </c>
      <c r="E38" s="76">
        <v>168000</v>
      </c>
      <c r="F38" s="73">
        <f t="shared" si="4"/>
        <v>134400</v>
      </c>
      <c r="G38" s="76">
        <f t="shared" si="5"/>
        <v>42000</v>
      </c>
      <c r="H38" s="151">
        <f t="shared" si="6"/>
        <v>176400</v>
      </c>
    </row>
    <row r="39" spans="1:8">
      <c r="A39" s="101">
        <v>30</v>
      </c>
      <c r="B39" s="38" t="s">
        <v>486</v>
      </c>
      <c r="C39" s="73">
        <v>57600</v>
      </c>
      <c r="D39" s="79">
        <f t="shared" si="0"/>
        <v>14400</v>
      </c>
      <c r="E39" s="76">
        <v>72000</v>
      </c>
      <c r="F39" s="73">
        <f t="shared" si="4"/>
        <v>57600</v>
      </c>
      <c r="G39" s="76">
        <f t="shared" si="5"/>
        <v>18000</v>
      </c>
      <c r="H39" s="151">
        <f t="shared" si="6"/>
        <v>75600</v>
      </c>
    </row>
    <row r="40" spans="1:8">
      <c r="A40" s="101">
        <v>31</v>
      </c>
      <c r="B40" s="38" t="s">
        <v>487</v>
      </c>
      <c r="C40" s="73">
        <v>115200</v>
      </c>
      <c r="D40" s="79">
        <f t="shared" si="0"/>
        <v>28800</v>
      </c>
      <c r="E40" s="76">
        <v>144000</v>
      </c>
      <c r="F40" s="73">
        <f t="shared" si="4"/>
        <v>115200</v>
      </c>
      <c r="G40" s="76">
        <f t="shared" si="5"/>
        <v>36000</v>
      </c>
      <c r="H40" s="151">
        <f t="shared" si="6"/>
        <v>151200</v>
      </c>
    </row>
    <row r="41" spans="1:8">
      <c r="A41" s="101">
        <v>32</v>
      </c>
      <c r="B41" s="38" t="s">
        <v>488</v>
      </c>
      <c r="C41" s="73">
        <v>76800</v>
      </c>
      <c r="D41" s="79">
        <f t="shared" si="0"/>
        <v>19200</v>
      </c>
      <c r="E41" s="76">
        <v>96000</v>
      </c>
      <c r="F41" s="73">
        <f t="shared" si="4"/>
        <v>76800</v>
      </c>
      <c r="G41" s="76">
        <f t="shared" si="5"/>
        <v>24000</v>
      </c>
      <c r="H41" s="151">
        <f t="shared" si="6"/>
        <v>100800</v>
      </c>
    </row>
    <row r="42" spans="1:8">
      <c r="A42" s="101">
        <v>33</v>
      </c>
      <c r="B42" s="38" t="s">
        <v>489</v>
      </c>
      <c r="C42" s="73">
        <v>57600</v>
      </c>
      <c r="D42" s="79">
        <f t="shared" si="0"/>
        <v>14400</v>
      </c>
      <c r="E42" s="76">
        <v>72000</v>
      </c>
      <c r="F42" s="73">
        <f t="shared" si="4"/>
        <v>57600</v>
      </c>
      <c r="G42" s="76">
        <f t="shared" si="5"/>
        <v>18000</v>
      </c>
      <c r="H42" s="151">
        <f t="shared" si="6"/>
        <v>75600</v>
      </c>
    </row>
    <row r="43" spans="1:8">
      <c r="A43" s="101">
        <v>34</v>
      </c>
      <c r="B43" s="38" t="s">
        <v>490</v>
      </c>
      <c r="C43" s="73">
        <v>230400</v>
      </c>
      <c r="D43" s="79">
        <f t="shared" si="0"/>
        <v>57600</v>
      </c>
      <c r="E43" s="76">
        <v>288000</v>
      </c>
      <c r="F43" s="73">
        <f t="shared" si="4"/>
        <v>230400</v>
      </c>
      <c r="G43" s="76">
        <f t="shared" si="5"/>
        <v>72000</v>
      </c>
      <c r="H43" s="151">
        <f t="shared" si="6"/>
        <v>302400</v>
      </c>
    </row>
    <row r="44" spans="1:8">
      <c r="A44" s="101">
        <v>35</v>
      </c>
      <c r="B44" s="38" t="s">
        <v>491</v>
      </c>
      <c r="C44" s="73">
        <v>172800</v>
      </c>
      <c r="D44" s="79">
        <f t="shared" si="0"/>
        <v>43200</v>
      </c>
      <c r="E44" s="76">
        <v>216000</v>
      </c>
      <c r="F44" s="73">
        <f t="shared" si="4"/>
        <v>172800</v>
      </c>
      <c r="G44" s="76">
        <f t="shared" si="5"/>
        <v>54000</v>
      </c>
      <c r="H44" s="151">
        <f t="shared" si="6"/>
        <v>226800</v>
      </c>
    </row>
    <row r="45" spans="1:8">
      <c r="A45" s="101">
        <v>36</v>
      </c>
      <c r="B45" s="38" t="s">
        <v>492</v>
      </c>
      <c r="C45" s="73">
        <v>48000</v>
      </c>
      <c r="D45" s="79">
        <f t="shared" si="0"/>
        <v>12000</v>
      </c>
      <c r="E45" s="76">
        <v>60000</v>
      </c>
      <c r="F45" s="73">
        <f t="shared" si="4"/>
        <v>48000</v>
      </c>
      <c r="G45" s="76">
        <f t="shared" si="5"/>
        <v>15000</v>
      </c>
      <c r="H45" s="151">
        <f t="shared" si="6"/>
        <v>63000</v>
      </c>
    </row>
    <row r="46" spans="1:8">
      <c r="A46" s="101">
        <v>37</v>
      </c>
      <c r="B46" s="38" t="s">
        <v>493</v>
      </c>
      <c r="C46" s="73">
        <v>67200</v>
      </c>
      <c r="D46" s="79">
        <f t="shared" si="0"/>
        <v>16800</v>
      </c>
      <c r="E46" s="76">
        <v>84000</v>
      </c>
      <c r="F46" s="73">
        <f t="shared" si="4"/>
        <v>67200</v>
      </c>
      <c r="G46" s="76">
        <f t="shared" si="5"/>
        <v>21000</v>
      </c>
      <c r="H46" s="151">
        <f t="shared" si="6"/>
        <v>88200</v>
      </c>
    </row>
    <row r="47" spans="1:8">
      <c r="A47" s="149" t="s">
        <v>92</v>
      </c>
      <c r="B47" s="70" t="s">
        <v>494</v>
      </c>
      <c r="C47" s="73"/>
      <c r="D47" s="74"/>
      <c r="E47" s="76"/>
      <c r="F47" s="76"/>
      <c r="G47" s="76"/>
      <c r="H47" s="120"/>
    </row>
    <row r="48" spans="1:8">
      <c r="A48" s="150">
        <v>1</v>
      </c>
      <c r="B48" s="69" t="s">
        <v>495</v>
      </c>
      <c r="C48" s="73">
        <v>230400</v>
      </c>
      <c r="D48" s="79">
        <f t="shared" si="0"/>
        <v>57600</v>
      </c>
      <c r="E48" s="76">
        <v>288000</v>
      </c>
      <c r="F48" s="73">
        <f t="shared" ref="F48:F62" si="7">C48</f>
        <v>230400</v>
      </c>
      <c r="G48" s="76">
        <f t="shared" ref="G48:G62" si="8">D48*25%+D48</f>
        <v>72000</v>
      </c>
      <c r="H48" s="151">
        <f t="shared" ref="H48:H62" si="9">G48+F48</f>
        <v>302400</v>
      </c>
    </row>
    <row r="49" spans="1:8">
      <c r="A49" s="150">
        <v>2</v>
      </c>
      <c r="B49" s="69" t="s">
        <v>496</v>
      </c>
      <c r="C49" s="73">
        <v>168000</v>
      </c>
      <c r="D49" s="79">
        <f t="shared" si="0"/>
        <v>72000</v>
      </c>
      <c r="E49" s="76">
        <v>240000</v>
      </c>
      <c r="F49" s="73">
        <f t="shared" si="7"/>
        <v>168000</v>
      </c>
      <c r="G49" s="76">
        <f t="shared" si="8"/>
        <v>90000</v>
      </c>
      <c r="H49" s="151">
        <f t="shared" si="9"/>
        <v>258000</v>
      </c>
    </row>
    <row r="50" spans="1:8">
      <c r="A50" s="101">
        <v>3</v>
      </c>
      <c r="B50" s="38" t="s">
        <v>497</v>
      </c>
      <c r="C50" s="73">
        <v>180000</v>
      </c>
      <c r="D50" s="79">
        <f t="shared" si="0"/>
        <v>60000</v>
      </c>
      <c r="E50" s="76">
        <v>240000</v>
      </c>
      <c r="F50" s="73">
        <f t="shared" si="7"/>
        <v>180000</v>
      </c>
      <c r="G50" s="76">
        <f t="shared" si="8"/>
        <v>75000</v>
      </c>
      <c r="H50" s="151">
        <f t="shared" si="9"/>
        <v>255000</v>
      </c>
    </row>
    <row r="51" spans="1:8">
      <c r="A51" s="101">
        <v>4</v>
      </c>
      <c r="B51" s="38" t="s">
        <v>498</v>
      </c>
      <c r="C51" s="73">
        <v>282000</v>
      </c>
      <c r="D51" s="79">
        <f t="shared" si="0"/>
        <v>78000</v>
      </c>
      <c r="E51" s="76">
        <v>360000</v>
      </c>
      <c r="F51" s="73">
        <f t="shared" si="7"/>
        <v>282000</v>
      </c>
      <c r="G51" s="76">
        <f t="shared" si="8"/>
        <v>97500</v>
      </c>
      <c r="H51" s="151">
        <f t="shared" si="9"/>
        <v>379500</v>
      </c>
    </row>
    <row r="52" spans="1:8">
      <c r="A52" s="101">
        <v>5</v>
      </c>
      <c r="B52" s="38" t="s">
        <v>499</v>
      </c>
      <c r="C52" s="73">
        <v>282000</v>
      </c>
      <c r="D52" s="79">
        <f t="shared" si="0"/>
        <v>78000</v>
      </c>
      <c r="E52" s="76">
        <v>360000</v>
      </c>
      <c r="F52" s="73">
        <f t="shared" si="7"/>
        <v>282000</v>
      </c>
      <c r="G52" s="76">
        <f t="shared" si="8"/>
        <v>97500</v>
      </c>
      <c r="H52" s="151">
        <f t="shared" si="9"/>
        <v>379500</v>
      </c>
    </row>
    <row r="53" spans="1:8">
      <c r="A53" s="101">
        <v>6</v>
      </c>
      <c r="B53" s="38" t="s">
        <v>500</v>
      </c>
      <c r="C53" s="73">
        <v>336000</v>
      </c>
      <c r="D53" s="79">
        <f t="shared" si="0"/>
        <v>144000</v>
      </c>
      <c r="E53" s="76">
        <v>480000</v>
      </c>
      <c r="F53" s="73">
        <f t="shared" si="7"/>
        <v>336000</v>
      </c>
      <c r="G53" s="76">
        <f t="shared" si="8"/>
        <v>180000</v>
      </c>
      <c r="H53" s="151">
        <f t="shared" si="9"/>
        <v>516000</v>
      </c>
    </row>
    <row r="54" spans="1:8">
      <c r="A54" s="101">
        <v>7</v>
      </c>
      <c r="B54" s="38" t="s">
        <v>501</v>
      </c>
      <c r="C54" s="73">
        <v>360000</v>
      </c>
      <c r="D54" s="79">
        <f t="shared" si="0"/>
        <v>90000</v>
      </c>
      <c r="E54" s="76">
        <v>450000</v>
      </c>
      <c r="F54" s="73">
        <f t="shared" si="7"/>
        <v>360000</v>
      </c>
      <c r="G54" s="76">
        <f t="shared" si="8"/>
        <v>112500</v>
      </c>
      <c r="H54" s="151">
        <f t="shared" si="9"/>
        <v>472500</v>
      </c>
    </row>
    <row r="55" spans="1:8">
      <c r="A55" s="101">
        <v>8</v>
      </c>
      <c r="B55" s="38" t="s">
        <v>502</v>
      </c>
      <c r="C55" s="73">
        <v>273000</v>
      </c>
      <c r="D55" s="79">
        <f t="shared" si="0"/>
        <v>147000</v>
      </c>
      <c r="E55" s="76">
        <v>420000</v>
      </c>
      <c r="F55" s="73">
        <f t="shared" si="7"/>
        <v>273000</v>
      </c>
      <c r="G55" s="76">
        <f t="shared" si="8"/>
        <v>183750</v>
      </c>
      <c r="H55" s="151">
        <f t="shared" si="9"/>
        <v>456750</v>
      </c>
    </row>
    <row r="56" spans="1:8">
      <c r="A56" s="101">
        <v>9</v>
      </c>
      <c r="B56" s="38" t="s">
        <v>503</v>
      </c>
      <c r="C56" s="73">
        <v>480000</v>
      </c>
      <c r="D56" s="79">
        <f t="shared" si="0"/>
        <v>120000</v>
      </c>
      <c r="E56" s="76">
        <v>600000</v>
      </c>
      <c r="F56" s="73">
        <f t="shared" si="7"/>
        <v>480000</v>
      </c>
      <c r="G56" s="76">
        <f t="shared" si="8"/>
        <v>150000</v>
      </c>
      <c r="H56" s="151">
        <f t="shared" si="9"/>
        <v>630000</v>
      </c>
    </row>
    <row r="57" spans="1:8">
      <c r="A57" s="101">
        <v>10</v>
      </c>
      <c r="B57" s="38" t="s">
        <v>504</v>
      </c>
      <c r="C57" s="73">
        <v>240000</v>
      </c>
      <c r="D57" s="79">
        <f t="shared" si="0"/>
        <v>60000</v>
      </c>
      <c r="E57" s="76">
        <v>300000</v>
      </c>
      <c r="F57" s="73">
        <f t="shared" si="7"/>
        <v>240000</v>
      </c>
      <c r="G57" s="76">
        <f t="shared" si="8"/>
        <v>75000</v>
      </c>
      <c r="H57" s="151">
        <f t="shared" si="9"/>
        <v>315000</v>
      </c>
    </row>
    <row r="58" spans="1:8">
      <c r="A58" s="101">
        <v>11</v>
      </c>
      <c r="B58" s="38" t="s">
        <v>505</v>
      </c>
      <c r="C58" s="73">
        <v>480000</v>
      </c>
      <c r="D58" s="79">
        <f t="shared" si="0"/>
        <v>120000</v>
      </c>
      <c r="E58" s="76">
        <v>600000</v>
      </c>
      <c r="F58" s="73">
        <f t="shared" si="7"/>
        <v>480000</v>
      </c>
      <c r="G58" s="76">
        <f t="shared" si="8"/>
        <v>150000</v>
      </c>
      <c r="H58" s="151">
        <f t="shared" si="9"/>
        <v>630000</v>
      </c>
    </row>
    <row r="59" spans="1:8">
      <c r="A59" s="101">
        <v>12</v>
      </c>
      <c r="B59" s="38" t="s">
        <v>506</v>
      </c>
      <c r="C59" s="73">
        <v>336000</v>
      </c>
      <c r="D59" s="79">
        <f t="shared" si="0"/>
        <v>84000</v>
      </c>
      <c r="E59" s="76">
        <v>420000</v>
      </c>
      <c r="F59" s="73">
        <f t="shared" si="7"/>
        <v>336000</v>
      </c>
      <c r="G59" s="76">
        <f t="shared" si="8"/>
        <v>105000</v>
      </c>
      <c r="H59" s="151">
        <f t="shared" si="9"/>
        <v>441000</v>
      </c>
    </row>
    <row r="60" spans="1:8">
      <c r="A60" s="101">
        <v>13</v>
      </c>
      <c r="B60" s="38" t="s">
        <v>507</v>
      </c>
      <c r="C60" s="73">
        <v>156000</v>
      </c>
      <c r="D60" s="79">
        <f t="shared" si="0"/>
        <v>84000</v>
      </c>
      <c r="E60" s="76">
        <v>240000</v>
      </c>
      <c r="F60" s="73">
        <f t="shared" si="7"/>
        <v>156000</v>
      </c>
      <c r="G60" s="76">
        <f t="shared" si="8"/>
        <v>105000</v>
      </c>
      <c r="H60" s="151">
        <f t="shared" si="9"/>
        <v>261000</v>
      </c>
    </row>
    <row r="61" spans="1:8">
      <c r="A61" s="101">
        <v>14</v>
      </c>
      <c r="B61" s="38" t="s">
        <v>508</v>
      </c>
      <c r="C61" s="73">
        <v>384000</v>
      </c>
      <c r="D61" s="79">
        <f t="shared" si="0"/>
        <v>96000</v>
      </c>
      <c r="E61" s="76">
        <v>480000</v>
      </c>
      <c r="F61" s="73">
        <f t="shared" si="7"/>
        <v>384000</v>
      </c>
      <c r="G61" s="76">
        <f t="shared" si="8"/>
        <v>120000</v>
      </c>
      <c r="H61" s="151">
        <f t="shared" si="9"/>
        <v>504000</v>
      </c>
    </row>
    <row r="62" spans="1:8">
      <c r="A62" s="101">
        <v>15</v>
      </c>
      <c r="B62" s="38" t="s">
        <v>509</v>
      </c>
      <c r="C62" s="73">
        <v>432000</v>
      </c>
      <c r="D62" s="79">
        <f t="shared" si="0"/>
        <v>108000</v>
      </c>
      <c r="E62" s="76">
        <v>540000</v>
      </c>
      <c r="F62" s="73">
        <f t="shared" si="7"/>
        <v>432000</v>
      </c>
      <c r="G62" s="76">
        <f t="shared" si="8"/>
        <v>135000</v>
      </c>
      <c r="H62" s="151">
        <f t="shared" si="9"/>
        <v>567000</v>
      </c>
    </row>
    <row r="63" spans="1:8">
      <c r="A63" s="152" t="s">
        <v>99</v>
      </c>
      <c r="B63" s="71" t="s">
        <v>510</v>
      </c>
      <c r="C63" s="73"/>
      <c r="D63" s="74"/>
      <c r="E63" s="76"/>
      <c r="F63" s="76"/>
      <c r="G63" s="76"/>
      <c r="H63" s="120"/>
    </row>
    <row r="64" spans="1:8">
      <c r="A64" s="101">
        <v>1</v>
      </c>
      <c r="B64" s="38" t="s">
        <v>511</v>
      </c>
      <c r="C64" s="73">
        <v>360000</v>
      </c>
      <c r="D64" s="79">
        <f t="shared" si="0"/>
        <v>240000</v>
      </c>
      <c r="E64" s="76">
        <v>600000</v>
      </c>
      <c r="F64" s="73">
        <f t="shared" ref="F64:F90" si="10">C64</f>
        <v>360000</v>
      </c>
      <c r="G64" s="76">
        <f t="shared" ref="G64:G90" si="11">D64*25%+D64</f>
        <v>300000</v>
      </c>
      <c r="H64" s="151">
        <f t="shared" ref="H64:H90" si="12">G64+F64</f>
        <v>660000</v>
      </c>
    </row>
    <row r="65" spans="1:8">
      <c r="A65" s="101">
        <v>2</v>
      </c>
      <c r="B65" s="38" t="s">
        <v>512</v>
      </c>
      <c r="C65" s="73">
        <v>360000</v>
      </c>
      <c r="D65" s="79">
        <f t="shared" si="0"/>
        <v>240000</v>
      </c>
      <c r="E65" s="76">
        <v>600000</v>
      </c>
      <c r="F65" s="73">
        <f t="shared" si="10"/>
        <v>360000</v>
      </c>
      <c r="G65" s="76">
        <f t="shared" si="11"/>
        <v>300000</v>
      </c>
      <c r="H65" s="151">
        <f t="shared" si="12"/>
        <v>660000</v>
      </c>
    </row>
    <row r="66" spans="1:8">
      <c r="A66" s="101">
        <v>3</v>
      </c>
      <c r="B66" s="38" t="s">
        <v>513</v>
      </c>
      <c r="C66" s="73">
        <v>360000</v>
      </c>
      <c r="D66" s="79">
        <f t="shared" si="0"/>
        <v>240000</v>
      </c>
      <c r="E66" s="76">
        <v>600000</v>
      </c>
      <c r="F66" s="73">
        <f t="shared" si="10"/>
        <v>360000</v>
      </c>
      <c r="G66" s="76">
        <f t="shared" si="11"/>
        <v>300000</v>
      </c>
      <c r="H66" s="151">
        <f t="shared" si="12"/>
        <v>660000</v>
      </c>
    </row>
    <row r="67" spans="1:8">
      <c r="A67" s="101" t="s">
        <v>514</v>
      </c>
      <c r="B67" s="38" t="s">
        <v>515</v>
      </c>
      <c r="C67" s="73">
        <v>288000</v>
      </c>
      <c r="D67" s="79">
        <f t="shared" si="0"/>
        <v>192000</v>
      </c>
      <c r="E67" s="76">
        <v>480000</v>
      </c>
      <c r="F67" s="73">
        <f t="shared" si="10"/>
        <v>288000</v>
      </c>
      <c r="G67" s="76">
        <f t="shared" si="11"/>
        <v>240000</v>
      </c>
      <c r="H67" s="151">
        <f t="shared" si="12"/>
        <v>528000</v>
      </c>
    </row>
    <row r="68" spans="1:8">
      <c r="A68" s="101" t="s">
        <v>516</v>
      </c>
      <c r="B68" s="38" t="s">
        <v>517</v>
      </c>
      <c r="C68" s="73">
        <v>252000</v>
      </c>
      <c r="D68" s="79">
        <f t="shared" si="0"/>
        <v>168000</v>
      </c>
      <c r="E68" s="76">
        <v>420000</v>
      </c>
      <c r="F68" s="73">
        <f t="shared" si="10"/>
        <v>252000</v>
      </c>
      <c r="G68" s="76">
        <f t="shared" si="11"/>
        <v>210000</v>
      </c>
      <c r="H68" s="151">
        <f t="shared" si="12"/>
        <v>462000</v>
      </c>
    </row>
    <row r="69" spans="1:8">
      <c r="A69" s="101" t="s">
        <v>518</v>
      </c>
      <c r="B69" s="38" t="s">
        <v>519</v>
      </c>
      <c r="C69" s="73">
        <v>432000</v>
      </c>
      <c r="D69" s="79">
        <f t="shared" si="0"/>
        <v>288000</v>
      </c>
      <c r="E69" s="76">
        <v>720000</v>
      </c>
      <c r="F69" s="73">
        <f t="shared" si="10"/>
        <v>432000</v>
      </c>
      <c r="G69" s="76">
        <f t="shared" si="11"/>
        <v>360000</v>
      </c>
      <c r="H69" s="151">
        <f t="shared" si="12"/>
        <v>792000</v>
      </c>
    </row>
    <row r="70" spans="1:8">
      <c r="A70" s="101" t="s">
        <v>520</v>
      </c>
      <c r="B70" s="38" t="s">
        <v>521</v>
      </c>
      <c r="C70" s="73">
        <v>648000</v>
      </c>
      <c r="D70" s="79">
        <f t="shared" si="0"/>
        <v>432000</v>
      </c>
      <c r="E70" s="76">
        <v>1080000</v>
      </c>
      <c r="F70" s="73">
        <f t="shared" si="10"/>
        <v>648000</v>
      </c>
      <c r="G70" s="76">
        <f t="shared" si="11"/>
        <v>540000</v>
      </c>
      <c r="H70" s="151">
        <f t="shared" si="12"/>
        <v>1188000</v>
      </c>
    </row>
    <row r="71" spans="1:8">
      <c r="A71" s="101" t="s">
        <v>522</v>
      </c>
      <c r="B71" s="38" t="s">
        <v>523</v>
      </c>
      <c r="C71" s="73">
        <v>792000</v>
      </c>
      <c r="D71" s="79">
        <f t="shared" si="0"/>
        <v>528000</v>
      </c>
      <c r="E71" s="76">
        <v>1320000</v>
      </c>
      <c r="F71" s="73">
        <f t="shared" si="10"/>
        <v>792000</v>
      </c>
      <c r="G71" s="76">
        <f t="shared" si="11"/>
        <v>660000</v>
      </c>
      <c r="H71" s="151">
        <f t="shared" si="12"/>
        <v>1452000</v>
      </c>
    </row>
    <row r="72" spans="1:8">
      <c r="A72" s="101"/>
      <c r="B72" s="38" t="s">
        <v>524</v>
      </c>
      <c r="C72" s="73">
        <v>1440000</v>
      </c>
      <c r="D72" s="79">
        <f t="shared" si="0"/>
        <v>960000</v>
      </c>
      <c r="E72" s="76">
        <v>2400000</v>
      </c>
      <c r="F72" s="73">
        <f t="shared" si="10"/>
        <v>1440000</v>
      </c>
      <c r="G72" s="76">
        <f t="shared" si="11"/>
        <v>1200000</v>
      </c>
      <c r="H72" s="151">
        <f t="shared" si="12"/>
        <v>2640000</v>
      </c>
    </row>
    <row r="73" spans="1:8">
      <c r="A73" s="101" t="s">
        <v>525</v>
      </c>
      <c r="B73" s="38" t="s">
        <v>526</v>
      </c>
      <c r="C73" s="73">
        <v>432000</v>
      </c>
      <c r="D73" s="79">
        <f t="shared" si="0"/>
        <v>288000</v>
      </c>
      <c r="E73" s="76">
        <v>720000</v>
      </c>
      <c r="F73" s="73">
        <f t="shared" si="10"/>
        <v>432000</v>
      </c>
      <c r="G73" s="76">
        <f t="shared" si="11"/>
        <v>360000</v>
      </c>
      <c r="H73" s="151">
        <f t="shared" si="12"/>
        <v>792000</v>
      </c>
    </row>
    <row r="74" spans="1:8">
      <c r="A74" s="101" t="s">
        <v>527</v>
      </c>
      <c r="B74" s="38" t="s">
        <v>528</v>
      </c>
      <c r="C74" s="73">
        <v>648000</v>
      </c>
      <c r="D74" s="79">
        <f t="shared" si="0"/>
        <v>432000</v>
      </c>
      <c r="E74" s="76">
        <v>1080000</v>
      </c>
      <c r="F74" s="73">
        <f t="shared" si="10"/>
        <v>648000</v>
      </c>
      <c r="G74" s="76">
        <f t="shared" si="11"/>
        <v>540000</v>
      </c>
      <c r="H74" s="151">
        <f t="shared" si="12"/>
        <v>1188000</v>
      </c>
    </row>
    <row r="75" spans="1:8">
      <c r="A75" s="101" t="s">
        <v>529</v>
      </c>
      <c r="B75" s="38" t="s">
        <v>530</v>
      </c>
      <c r="C75" s="73">
        <v>504000</v>
      </c>
      <c r="D75" s="79">
        <f t="shared" ref="D75:D90" si="13">E75-C75</f>
        <v>336000</v>
      </c>
      <c r="E75" s="76">
        <v>840000</v>
      </c>
      <c r="F75" s="73">
        <f t="shared" si="10"/>
        <v>504000</v>
      </c>
      <c r="G75" s="76">
        <f t="shared" si="11"/>
        <v>420000</v>
      </c>
      <c r="H75" s="151">
        <f t="shared" si="12"/>
        <v>924000</v>
      </c>
    </row>
    <row r="76" spans="1:8">
      <c r="A76" s="101" t="s">
        <v>531</v>
      </c>
      <c r="B76" s="38" t="s">
        <v>532</v>
      </c>
      <c r="C76" s="73">
        <v>864000</v>
      </c>
      <c r="D76" s="79">
        <f t="shared" si="13"/>
        <v>576000</v>
      </c>
      <c r="E76" s="76">
        <v>1440000</v>
      </c>
      <c r="F76" s="73">
        <f t="shared" si="10"/>
        <v>864000</v>
      </c>
      <c r="G76" s="76">
        <f t="shared" si="11"/>
        <v>720000</v>
      </c>
      <c r="H76" s="151">
        <f t="shared" si="12"/>
        <v>1584000</v>
      </c>
    </row>
    <row r="77" spans="1:8">
      <c r="A77" s="101" t="s">
        <v>533</v>
      </c>
      <c r="B77" s="38" t="s">
        <v>534</v>
      </c>
      <c r="C77" s="73">
        <v>432000</v>
      </c>
      <c r="D77" s="79">
        <f t="shared" si="13"/>
        <v>288000</v>
      </c>
      <c r="E77" s="76">
        <v>720000</v>
      </c>
      <c r="F77" s="73">
        <f t="shared" si="10"/>
        <v>432000</v>
      </c>
      <c r="G77" s="76">
        <f t="shared" si="11"/>
        <v>360000</v>
      </c>
      <c r="H77" s="151">
        <f t="shared" si="12"/>
        <v>792000</v>
      </c>
    </row>
    <row r="78" spans="1:8">
      <c r="A78" s="101" t="s">
        <v>535</v>
      </c>
      <c r="B78" s="38" t="s">
        <v>536</v>
      </c>
      <c r="C78" s="73">
        <v>648000</v>
      </c>
      <c r="D78" s="79">
        <f t="shared" si="13"/>
        <v>432000</v>
      </c>
      <c r="E78" s="76">
        <v>1080000</v>
      </c>
      <c r="F78" s="73">
        <f t="shared" si="10"/>
        <v>648000</v>
      </c>
      <c r="G78" s="76">
        <f t="shared" si="11"/>
        <v>540000</v>
      </c>
      <c r="H78" s="151">
        <f t="shared" si="12"/>
        <v>1188000</v>
      </c>
    </row>
    <row r="79" spans="1:8">
      <c r="A79" s="101" t="s">
        <v>537</v>
      </c>
      <c r="B79" s="38" t="s">
        <v>538</v>
      </c>
      <c r="C79" s="73">
        <v>288000</v>
      </c>
      <c r="D79" s="79">
        <f t="shared" si="13"/>
        <v>192000</v>
      </c>
      <c r="E79" s="76">
        <v>480000</v>
      </c>
      <c r="F79" s="73">
        <f t="shared" si="10"/>
        <v>288000</v>
      </c>
      <c r="G79" s="76">
        <f t="shared" si="11"/>
        <v>240000</v>
      </c>
      <c r="H79" s="151">
        <f t="shared" si="12"/>
        <v>528000</v>
      </c>
    </row>
    <row r="80" spans="1:8">
      <c r="A80" s="101" t="s">
        <v>539</v>
      </c>
      <c r="B80" s="38" t="s">
        <v>540</v>
      </c>
      <c r="C80" s="73">
        <v>162000</v>
      </c>
      <c r="D80" s="79">
        <f t="shared" si="13"/>
        <v>108000</v>
      </c>
      <c r="E80" s="76">
        <v>270000</v>
      </c>
      <c r="F80" s="73">
        <f t="shared" si="10"/>
        <v>162000</v>
      </c>
      <c r="G80" s="76">
        <f t="shared" si="11"/>
        <v>135000</v>
      </c>
      <c r="H80" s="151">
        <f t="shared" si="12"/>
        <v>297000</v>
      </c>
    </row>
    <row r="81" spans="1:8">
      <c r="A81" s="101" t="s">
        <v>541</v>
      </c>
      <c r="B81" s="38" t="s">
        <v>542</v>
      </c>
      <c r="C81" s="73">
        <v>162000</v>
      </c>
      <c r="D81" s="79">
        <f t="shared" si="13"/>
        <v>108000</v>
      </c>
      <c r="E81" s="76">
        <v>270000</v>
      </c>
      <c r="F81" s="73">
        <f t="shared" si="10"/>
        <v>162000</v>
      </c>
      <c r="G81" s="76">
        <f t="shared" si="11"/>
        <v>135000</v>
      </c>
      <c r="H81" s="151">
        <f t="shared" si="12"/>
        <v>297000</v>
      </c>
    </row>
    <row r="82" spans="1:8">
      <c r="A82" s="101" t="s">
        <v>543</v>
      </c>
      <c r="B82" s="38" t="s">
        <v>544</v>
      </c>
      <c r="C82" s="73">
        <v>216000</v>
      </c>
      <c r="D82" s="79">
        <f t="shared" si="13"/>
        <v>144000</v>
      </c>
      <c r="E82" s="76">
        <v>360000</v>
      </c>
      <c r="F82" s="73">
        <f t="shared" si="10"/>
        <v>216000</v>
      </c>
      <c r="G82" s="76">
        <f t="shared" si="11"/>
        <v>180000</v>
      </c>
      <c r="H82" s="151">
        <f t="shared" si="12"/>
        <v>396000</v>
      </c>
    </row>
    <row r="83" spans="1:8">
      <c r="A83" s="101" t="s">
        <v>545</v>
      </c>
      <c r="B83" s="38" t="s">
        <v>546</v>
      </c>
      <c r="C83" s="73">
        <v>162000</v>
      </c>
      <c r="D83" s="79">
        <f t="shared" si="13"/>
        <v>108000</v>
      </c>
      <c r="E83" s="76">
        <v>270000</v>
      </c>
      <c r="F83" s="73">
        <f t="shared" si="10"/>
        <v>162000</v>
      </c>
      <c r="G83" s="76">
        <f t="shared" si="11"/>
        <v>135000</v>
      </c>
      <c r="H83" s="151">
        <f t="shared" si="12"/>
        <v>297000</v>
      </c>
    </row>
    <row r="84" spans="1:8">
      <c r="A84" s="101" t="s">
        <v>547</v>
      </c>
      <c r="B84" s="38" t="s">
        <v>548</v>
      </c>
      <c r="C84" s="73">
        <v>144000</v>
      </c>
      <c r="D84" s="79">
        <f t="shared" si="13"/>
        <v>96000</v>
      </c>
      <c r="E84" s="76">
        <v>240000</v>
      </c>
      <c r="F84" s="73">
        <f t="shared" si="10"/>
        <v>144000</v>
      </c>
      <c r="G84" s="76">
        <f t="shared" si="11"/>
        <v>120000</v>
      </c>
      <c r="H84" s="151">
        <f t="shared" si="12"/>
        <v>264000</v>
      </c>
    </row>
    <row r="85" spans="1:8">
      <c r="A85" s="101" t="s">
        <v>549</v>
      </c>
      <c r="B85" s="38" t="s">
        <v>550</v>
      </c>
      <c r="C85" s="73">
        <v>144000</v>
      </c>
      <c r="D85" s="79">
        <f t="shared" si="13"/>
        <v>96000</v>
      </c>
      <c r="E85" s="76">
        <v>240000</v>
      </c>
      <c r="F85" s="73">
        <f t="shared" si="10"/>
        <v>144000</v>
      </c>
      <c r="G85" s="76">
        <f t="shared" si="11"/>
        <v>120000</v>
      </c>
      <c r="H85" s="151">
        <f t="shared" si="12"/>
        <v>264000</v>
      </c>
    </row>
    <row r="86" spans="1:8">
      <c r="A86" s="101" t="s">
        <v>551</v>
      </c>
      <c r="B86" s="38" t="s">
        <v>552</v>
      </c>
      <c r="C86" s="73">
        <v>144000</v>
      </c>
      <c r="D86" s="79">
        <f t="shared" si="13"/>
        <v>96000</v>
      </c>
      <c r="E86" s="76">
        <v>240000</v>
      </c>
      <c r="F86" s="73">
        <f t="shared" si="10"/>
        <v>144000</v>
      </c>
      <c r="G86" s="76">
        <f t="shared" si="11"/>
        <v>120000</v>
      </c>
      <c r="H86" s="151">
        <f t="shared" si="12"/>
        <v>264000</v>
      </c>
    </row>
    <row r="87" spans="1:8">
      <c r="A87" s="101" t="s">
        <v>553</v>
      </c>
      <c r="B87" s="38" t="s">
        <v>554</v>
      </c>
      <c r="C87" s="73">
        <v>144000</v>
      </c>
      <c r="D87" s="79">
        <f t="shared" si="13"/>
        <v>96000</v>
      </c>
      <c r="E87" s="76">
        <v>240000</v>
      </c>
      <c r="F87" s="73">
        <f t="shared" si="10"/>
        <v>144000</v>
      </c>
      <c r="G87" s="76">
        <f t="shared" si="11"/>
        <v>120000</v>
      </c>
      <c r="H87" s="151">
        <f t="shared" si="12"/>
        <v>264000</v>
      </c>
    </row>
    <row r="88" spans="1:8">
      <c r="A88" s="101" t="s">
        <v>555</v>
      </c>
      <c r="B88" s="38" t="s">
        <v>556</v>
      </c>
      <c r="C88" s="73">
        <v>162000</v>
      </c>
      <c r="D88" s="79">
        <f t="shared" si="13"/>
        <v>108000</v>
      </c>
      <c r="E88" s="76">
        <v>270000</v>
      </c>
      <c r="F88" s="73">
        <f t="shared" si="10"/>
        <v>162000</v>
      </c>
      <c r="G88" s="76">
        <f t="shared" si="11"/>
        <v>135000</v>
      </c>
      <c r="H88" s="151">
        <f t="shared" si="12"/>
        <v>297000</v>
      </c>
    </row>
    <row r="89" spans="1:8">
      <c r="A89" s="101" t="s">
        <v>235</v>
      </c>
      <c r="B89" s="38" t="s">
        <v>557</v>
      </c>
      <c r="C89" s="73">
        <v>162000</v>
      </c>
      <c r="D89" s="79">
        <f t="shared" si="13"/>
        <v>108000</v>
      </c>
      <c r="E89" s="76">
        <v>270000</v>
      </c>
      <c r="F89" s="73">
        <f t="shared" si="10"/>
        <v>162000</v>
      </c>
      <c r="G89" s="76">
        <f t="shared" si="11"/>
        <v>135000</v>
      </c>
      <c r="H89" s="151">
        <f t="shared" si="12"/>
        <v>297000</v>
      </c>
    </row>
    <row r="90" spans="1:8" ht="15.75" thickBot="1">
      <c r="A90" s="103" t="s">
        <v>237</v>
      </c>
      <c r="B90" s="72" t="s">
        <v>558</v>
      </c>
      <c r="C90" s="77">
        <v>288000</v>
      </c>
      <c r="D90" s="153">
        <f t="shared" si="13"/>
        <v>192000</v>
      </c>
      <c r="E90" s="78">
        <v>480000</v>
      </c>
      <c r="F90" s="77">
        <f t="shared" si="10"/>
        <v>288000</v>
      </c>
      <c r="G90" s="78">
        <f t="shared" si="11"/>
        <v>240000</v>
      </c>
      <c r="H90" s="154">
        <f t="shared" si="12"/>
        <v>528000</v>
      </c>
    </row>
  </sheetData>
  <mergeCells count="12">
    <mergeCell ref="H5:H6"/>
    <mergeCell ref="A1:H1"/>
    <mergeCell ref="A2:H2"/>
    <mergeCell ref="A4:A6"/>
    <mergeCell ref="B4:B6"/>
    <mergeCell ref="C4:E4"/>
    <mergeCell ref="F4:H4"/>
    <mergeCell ref="C5:C6"/>
    <mergeCell ref="D5:D6"/>
    <mergeCell ref="E5:E6"/>
    <mergeCell ref="F5:F6"/>
    <mergeCell ref="G5:G6"/>
  </mergeCells>
  <pageMargins left="0.9" right="0.36" top="0.74803149606299213" bottom="0.74803149606299213" header="0.31496062992125984" footer="0.31496062992125984"/>
  <pageSetup paperSize="9" scale="8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52</vt:i4>
      </vt:variant>
    </vt:vector>
  </HeadingPairs>
  <TitlesOfParts>
    <vt:vector size="88" baseType="lpstr">
      <vt:lpstr>IRJA OK</vt:lpstr>
      <vt:lpstr>IGD OK</vt:lpstr>
      <vt:lpstr>IRNA KLS OK</vt:lpstr>
      <vt:lpstr>IRNA_AKOMODASI</vt:lpstr>
      <vt:lpstr>IRNA VIP OK</vt:lpstr>
      <vt:lpstr>IRNA ICU OK</vt:lpstr>
      <vt:lpstr>IRNA NICU OK</vt:lpstr>
      <vt:lpstr>LAB OK</vt:lpstr>
      <vt:lpstr>RADIOLOGI OK</vt:lpstr>
      <vt:lpstr>BANK_DARAH OK</vt:lpstr>
      <vt:lpstr>HD OK</vt:lpstr>
      <vt:lpstr>REHAB_MEDIK OK</vt:lpstr>
      <vt:lpstr>IBS OK</vt:lpstr>
      <vt:lpstr>CITO_IBS OK</vt:lpstr>
      <vt:lpstr>BEDAH_PLASTIK OK</vt:lpstr>
      <vt:lpstr>CITO_BDH_PLST OK</vt:lpstr>
      <vt:lpstr>CSSD OK</vt:lpstr>
      <vt:lpstr>FORENSIK OK</vt:lpstr>
      <vt:lpstr>GENERAL CHECK UP ok</vt:lpstr>
      <vt:lpstr>GIGI &amp; MULUT OK</vt:lpstr>
      <vt:lpstr>THT OK</vt:lpstr>
      <vt:lpstr>KULIT &amp; KELAMIN ok</vt:lpstr>
      <vt:lpstr>PARU ok</vt:lpstr>
      <vt:lpstr>DALAM</vt:lpstr>
      <vt:lpstr>SYARAF</vt:lpstr>
      <vt:lpstr>JANTUNG</vt:lpstr>
      <vt:lpstr>MATA</vt:lpstr>
      <vt:lpstr>BEDAH</vt:lpstr>
      <vt:lpstr>ORTHOPEDHI</vt:lpstr>
      <vt:lpstr>UROLOGI</vt:lpstr>
      <vt:lpstr>ANAK</vt:lpstr>
      <vt:lpstr>TUMBANG</vt:lpstr>
      <vt:lpstr>OBSGYN</vt:lpstr>
      <vt:lpstr>PERSALINAN</vt:lpstr>
      <vt:lpstr>DIKLIT</vt:lpstr>
      <vt:lpstr>ambulance_igd</vt:lpstr>
      <vt:lpstr>ambulance_igd!Print_Area</vt:lpstr>
      <vt:lpstr>ANAK!Print_Area</vt:lpstr>
      <vt:lpstr>'BANK_DARAH OK'!Print_Area</vt:lpstr>
      <vt:lpstr>BEDAH!Print_Area</vt:lpstr>
      <vt:lpstr>'BEDAH_PLASTIK OK'!Print_Area</vt:lpstr>
      <vt:lpstr>'CITO_BDH_PLST OK'!Print_Area</vt:lpstr>
      <vt:lpstr>'CITO_IBS OK'!Print_Area</vt:lpstr>
      <vt:lpstr>'CSSD OK'!Print_Area</vt:lpstr>
      <vt:lpstr>DALAM!Print_Area</vt:lpstr>
      <vt:lpstr>DIKLIT!Print_Area</vt:lpstr>
      <vt:lpstr>'FORENSIK OK'!Print_Area</vt:lpstr>
      <vt:lpstr>'GENERAL CHECK UP ok'!Print_Area</vt:lpstr>
      <vt:lpstr>'GIGI &amp; MULUT OK'!Print_Area</vt:lpstr>
      <vt:lpstr>'HD OK'!Print_Area</vt:lpstr>
      <vt:lpstr>'IBS OK'!Print_Area</vt:lpstr>
      <vt:lpstr>'IGD OK'!Print_Area</vt:lpstr>
      <vt:lpstr>'IRJA OK'!Print_Area</vt:lpstr>
      <vt:lpstr>'IRNA ICU OK'!Print_Area</vt:lpstr>
      <vt:lpstr>'IRNA KLS OK'!Print_Area</vt:lpstr>
      <vt:lpstr>'IRNA NICU OK'!Print_Area</vt:lpstr>
      <vt:lpstr>'IRNA VIP OK'!Print_Area</vt:lpstr>
      <vt:lpstr>'KULIT &amp; KELAMIN ok'!Print_Area</vt:lpstr>
      <vt:lpstr>'LAB OK'!Print_Area</vt:lpstr>
      <vt:lpstr>MATA!Print_Area</vt:lpstr>
      <vt:lpstr>OBSGYN!Print_Area</vt:lpstr>
      <vt:lpstr>'PARU ok'!Print_Area</vt:lpstr>
      <vt:lpstr>PERSALINAN!Print_Area</vt:lpstr>
      <vt:lpstr>'RADIOLOGI OK'!Print_Area</vt:lpstr>
      <vt:lpstr>'REHAB_MEDIK OK'!Print_Area</vt:lpstr>
      <vt:lpstr>SYARAF!Print_Area</vt:lpstr>
      <vt:lpstr>'THT OK'!Print_Area</vt:lpstr>
      <vt:lpstr>TUMBANG!Print_Area</vt:lpstr>
      <vt:lpstr>UROLOGI!Print_Area</vt:lpstr>
      <vt:lpstr>ambulance_igd!Print_Titles</vt:lpstr>
      <vt:lpstr>'BEDAH_PLASTIK OK'!Print_Titles</vt:lpstr>
      <vt:lpstr>'CITO_BDH_PLST OK'!Print_Titles</vt:lpstr>
      <vt:lpstr>'CITO_IBS OK'!Print_Titles</vt:lpstr>
      <vt:lpstr>DIKLIT!Print_Titles</vt:lpstr>
      <vt:lpstr>'GENERAL CHECK UP ok'!Print_Titles</vt:lpstr>
      <vt:lpstr>'GIGI &amp; MULUT OK'!Print_Titles</vt:lpstr>
      <vt:lpstr>'IBS OK'!Print_Titles</vt:lpstr>
      <vt:lpstr>'IGD OK'!Print_Titles</vt:lpstr>
      <vt:lpstr>'IRNA ICU OK'!Print_Titles</vt:lpstr>
      <vt:lpstr>'IRNA KLS OK'!Print_Titles</vt:lpstr>
      <vt:lpstr>'IRNA NICU OK'!Print_Titles</vt:lpstr>
      <vt:lpstr>'IRNA VIP OK'!Print_Titles</vt:lpstr>
      <vt:lpstr>'KULIT &amp; KELAMIN ok'!Print_Titles</vt:lpstr>
      <vt:lpstr>'LAB OK'!Print_Titles</vt:lpstr>
      <vt:lpstr>PERSALINAN!Print_Titles</vt:lpstr>
      <vt:lpstr>'RADIOLOGI OK'!Print_Titles</vt:lpstr>
      <vt:lpstr>'REHAB_MEDIK OK'!Print_Titles</vt:lpstr>
      <vt:lpstr>'THT OK'!Print_Titles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Di-KENZii</cp:lastModifiedBy>
  <cp:lastPrinted>2015-12-16T07:26:32Z</cp:lastPrinted>
  <dcterms:created xsi:type="dcterms:W3CDTF">2015-11-11T04:22:16Z</dcterms:created>
  <dcterms:modified xsi:type="dcterms:W3CDTF">2015-12-16T08:35:08Z</dcterms:modified>
</cp:coreProperties>
</file>